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70" yWindow="30" windowWidth="11085" windowHeight="10920" tabRatio="603" activeTab="0"/>
  </bookViews>
  <sheets>
    <sheet name=".01" sheetId="1" r:id="rId1"/>
    <sheet name=".02" sheetId="2" r:id="rId2"/>
    <sheet name=".03&amp;.04" sheetId="3" r:id="rId3"/>
    <sheet name=".05,.06,.07" sheetId="4" r:id="rId4"/>
    <sheet name=".08,.09" sheetId="5" r:id="rId5"/>
    <sheet name="Renewable Energy" sheetId="6" state="hidden" r:id="rId6"/>
  </sheets>
  <definedNames>
    <definedName name="_xlnm.Print_Area" localSheetId="0">'.01'!$A$1:$L$102</definedName>
    <definedName name="_xlnm.Print_Area" localSheetId="2">'.03&amp;.04'!$A$1:$AD$50</definedName>
    <definedName name="_xlnm.Print_Area" localSheetId="3">'.05,.06,.07'!$A$1:$X$63</definedName>
    <definedName name="_xlnm.Print_Area" localSheetId="4">'.08,.09'!$A$1:$AB$60</definedName>
  </definedNames>
  <calcPr calcMode="manual" fullCalcOnLoad="1"/>
</workbook>
</file>

<file path=xl/sharedStrings.xml><?xml version="1.0" encoding="utf-8"?>
<sst xmlns="http://schemas.openxmlformats.org/spreadsheetml/2006/main" count="139" uniqueCount="75">
  <si>
    <t>Consumption (Mwhrs)</t>
  </si>
  <si>
    <t>Year</t>
  </si>
  <si>
    <t>Capacity (Mws)</t>
  </si>
  <si>
    <t>Production (Mwhrs)</t>
  </si>
  <si>
    <t>Public Lighting</t>
  </si>
  <si>
    <t>Percent Change</t>
  </si>
  <si>
    <t>Cayman Brac</t>
  </si>
  <si>
    <t>Little Cayman</t>
  </si>
  <si>
    <t>Total</t>
  </si>
  <si>
    <t>Cayman Water Company</t>
  </si>
  <si>
    <t>East End</t>
  </si>
  <si>
    <t xml:space="preserve">  Pipeline</t>
  </si>
  <si>
    <t xml:space="preserve">  Truck</t>
  </si>
  <si>
    <t>Non-Potable Water</t>
  </si>
  <si>
    <t xml:space="preserve"> </t>
  </si>
  <si>
    <t>Water Authority Users</t>
  </si>
  <si>
    <t>Multi-Residential</t>
  </si>
  <si>
    <t>Public Authority</t>
  </si>
  <si>
    <t>Truckers</t>
  </si>
  <si>
    <t>Reservoirs</t>
  </si>
  <si>
    <t>Red Gate Water Works</t>
  </si>
  <si>
    <t>Residential</t>
  </si>
  <si>
    <t>Commercial/industrial</t>
  </si>
  <si>
    <t>Irrigation</t>
  </si>
  <si>
    <t>Mwhrs</t>
  </si>
  <si>
    <t>Million US Gallons</t>
  </si>
  <si>
    <t>Note:</t>
  </si>
  <si>
    <t>Electricity (CUC, Brac Power)</t>
  </si>
  <si>
    <t>Other</t>
  </si>
  <si>
    <t>Not Stated</t>
  </si>
  <si>
    <t>Type of Cooking Fuel</t>
  </si>
  <si>
    <t>Gas/LPG/Cooking Gas</t>
  </si>
  <si>
    <t>Electricity</t>
  </si>
  <si>
    <t>Main Source of Water Supply</t>
  </si>
  <si>
    <t>Mains (city water or desalinated)</t>
  </si>
  <si>
    <t>Cistern, Rain or Truck</t>
  </si>
  <si>
    <t>Well</t>
  </si>
  <si>
    <t>Households %</t>
  </si>
  <si>
    <t>Cayman Water Co. Users</t>
  </si>
  <si>
    <t>Electricity-Private Generators</t>
  </si>
  <si>
    <t xml:space="preserve">Type of Lighting  </t>
  </si>
  <si>
    <t xml:space="preserve">Total </t>
  </si>
  <si>
    <t>Potable Water</t>
  </si>
  <si>
    <t>Total Distribution</t>
  </si>
  <si>
    <t>Industrial/ Commercial</t>
  </si>
  <si>
    <t>Decline in capacity in 2004 was due to Hurricane Ivan.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</si>
  <si>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>Caribbean Utilities Company Ltd, Grand Cayman</t>
    </r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</si>
  <si>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 xml:space="preserve"> Cayman Brac Power &amp; Light Company Ltd and Electricity  Regulatory Authority</t>
    </r>
  </si>
  <si>
    <t>Type of Cooking Fuel  Most Used, Census 2010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</si>
  <si>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 xml:space="preserve"> Water Authority Cayman </t>
    </r>
  </si>
  <si>
    <t>Commercial/Industrial</t>
  </si>
  <si>
    <t>Main Source of Water Supply, Census 2010</t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</si>
  <si>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 Economics and Statistics Office</t>
    </r>
  </si>
  <si>
    <t xml:space="preserve">   Ground Water</t>
  </si>
  <si>
    <t xml:space="preserve">   Pipeline</t>
  </si>
  <si>
    <t xml:space="preserve">   Truck</t>
  </si>
  <si>
    <t xml:space="preserve">    Cayman Water Company</t>
  </si>
  <si>
    <t xml:space="preserve">    Water Authority</t>
  </si>
  <si>
    <t xml:space="preserve">    East End</t>
  </si>
  <si>
    <t>Data for 2006 - 2011 relates to electricity sales and not production.</t>
  </si>
  <si>
    <t>Type of Lighting Most Used, Census 2010</t>
  </si>
  <si>
    <t>Potable Water distributed by</t>
  </si>
  <si>
    <t>Excludes electricity from private generators.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</si>
  <si>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 xml:space="preserve"> Water Authority Cayman and Cayman Water Company</t>
    </r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</si>
  <si>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 Water Authority Cayman and Cayman Water Company</t>
    </r>
  </si>
  <si>
    <t>..</t>
  </si>
  <si>
    <t xml:space="preserve">   Desalinated Water Produced</t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</si>
  <si>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 Water Authority Cayman, and Cayman Water Company (up to 2016 only)</t>
    </r>
  </si>
  <si>
    <t>Electricity Production in the Sister Islands, 1991 -  2016</t>
  </si>
  <si>
    <t>Water Production in Grand Cayman, 2012 -  2018</t>
  </si>
  <si>
    <t>Water Supply in Cayman Brac, 2012 -  2018</t>
  </si>
  <si>
    <t>Desalinated Water Consumption by Consumer Group, 2010- 2018</t>
  </si>
  <si>
    <t>COMPENDIUM OF STATISTICS 2018</t>
  </si>
  <si>
    <t>Electricity Production in Grand Cayman, 1996 -  2018</t>
  </si>
  <si>
    <t>Trucked Water by Source, Grand Cayman 2012 -  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</si>
</sst>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\-\ #\ \-"/>
    <numFmt numFmtId="185" formatCode="\(0.0\)"/>
    <numFmt numFmtId="186" formatCode="&quot;Chapter &quot;0"/>
    <numFmt numFmtId="187" formatCode="0.00_);\(0.00\)"/>
    <numFmt numFmtId="188" formatCode="0.000000"/>
    <numFmt numFmtId="189" formatCode="_(* #,##0.000_);_(* \(#,##0.000\);_(* &quot;-&quot;??_);_(@_)"/>
    <numFmt numFmtId="190" formatCode="_(* #,##0.0_);_(* \(#,##0.0\);_(* &quot;-&quot;?_);_(@_)"/>
    <numFmt numFmtId="191" formatCode="0."/>
    <numFmt numFmtId="192" formatCode="_(* #,##0_);_(* \(#,##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);\(0.0\)"/>
    <numFmt numFmtId="198" formatCode="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Book Antiqua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183" fontId="5" fillId="0" borderId="0" xfId="42" applyNumberFormat="1" applyFont="1" applyFill="1" applyBorder="1" applyAlignment="1">
      <alignment horizontal="right"/>
    </xf>
    <xf numFmtId="183" fontId="0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42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181" fontId="0" fillId="0" borderId="0" xfId="0" applyNumberFormat="1" applyFill="1" applyAlignment="1">
      <alignment/>
    </xf>
    <xf numFmtId="183" fontId="0" fillId="0" borderId="0" xfId="42" applyNumberFormat="1" applyFont="1" applyFill="1" applyAlignment="1">
      <alignment/>
    </xf>
    <xf numFmtId="183" fontId="0" fillId="0" borderId="14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183" fontId="0" fillId="0" borderId="0" xfId="42" applyNumberFormat="1" applyFont="1" applyFill="1" applyAlignment="1">
      <alignment horizontal="right"/>
    </xf>
    <xf numFmtId="181" fontId="0" fillId="0" borderId="0" xfId="0" applyNumberForma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185" fontId="0" fillId="0" borderId="0" xfId="0" applyNumberFormat="1" applyFill="1" applyAlignment="1">
      <alignment/>
    </xf>
    <xf numFmtId="181" fontId="0" fillId="0" borderId="0" xfId="0" applyNumberFormat="1" applyFill="1" applyBorder="1" applyAlignment="1">
      <alignment/>
    </xf>
    <xf numFmtId="0" fontId="0" fillId="0" borderId="0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97" fontId="0" fillId="0" borderId="0" xfId="0" applyNumberFormat="1" applyFill="1" applyBorder="1" applyAlignment="1">
      <alignment horizontal="center"/>
    </xf>
    <xf numFmtId="181" fontId="0" fillId="0" borderId="0" xfId="0" applyNumberFormat="1" applyFont="1" applyFill="1" applyBorder="1" applyAlignment="1" quotePrefix="1">
      <alignment horizontal="right"/>
    </xf>
    <xf numFmtId="0" fontId="0" fillId="0" borderId="12" xfId="0" applyFill="1" applyBorder="1" applyAlignment="1">
      <alignment horizontal="center"/>
    </xf>
    <xf numFmtId="181" fontId="0" fillId="0" borderId="12" xfId="0" applyNumberFormat="1" applyFont="1" applyFill="1" applyBorder="1" applyAlignment="1" quotePrefix="1">
      <alignment horizontal="right"/>
    </xf>
    <xf numFmtId="183" fontId="0" fillId="0" borderId="12" xfId="42" applyNumberFormat="1" applyFont="1" applyFill="1" applyBorder="1" applyAlignment="1">
      <alignment/>
    </xf>
    <xf numFmtId="183" fontId="0" fillId="0" borderId="15" xfId="42" applyNumberFormat="1" applyFont="1" applyFill="1" applyBorder="1" applyAlignment="1">
      <alignment/>
    </xf>
    <xf numFmtId="183" fontId="0" fillId="0" borderId="12" xfId="42" applyNumberFormat="1" applyFont="1" applyFill="1" applyBorder="1" applyAlignment="1">
      <alignment horizontal="right"/>
    </xf>
    <xf numFmtId="197" fontId="0" fillId="0" borderId="12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0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182" fontId="1" fillId="0" borderId="0" xfId="42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182" fontId="0" fillId="0" borderId="0" xfId="42" applyNumberFormat="1" applyFont="1" applyFill="1" applyAlignment="1">
      <alignment/>
    </xf>
    <xf numFmtId="182" fontId="0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82" fontId="0" fillId="0" borderId="0" xfId="42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12" xfId="0" applyFont="1" applyFill="1" applyBorder="1" applyAlignment="1">
      <alignment horizontal="left" indent="1"/>
    </xf>
    <xf numFmtId="182" fontId="0" fillId="0" borderId="12" xfId="42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82" fontId="0" fillId="0" borderId="12" xfId="42" applyNumberFormat="1" applyFont="1" applyFill="1" applyBorder="1" applyAlignment="1">
      <alignment horizontal="right"/>
    </xf>
    <xf numFmtId="182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82" fontId="1" fillId="0" borderId="0" xfId="42" applyNumberFormat="1" applyFont="1" applyFill="1" applyBorder="1" applyAlignment="1">
      <alignment/>
    </xf>
    <xf numFmtId="182" fontId="1" fillId="0" borderId="0" xfId="42" applyNumberFormat="1" applyFont="1" applyFill="1" applyAlignment="1">
      <alignment/>
    </xf>
    <xf numFmtId="0" fontId="0" fillId="0" borderId="0" xfId="0" applyFill="1" applyAlignment="1">
      <alignment horizontal="left" indent="1"/>
    </xf>
    <xf numFmtId="0" fontId="0" fillId="0" borderId="12" xfId="0" applyFill="1" applyBorder="1" applyAlignment="1">
      <alignment horizontal="left" indent="1"/>
    </xf>
    <xf numFmtId="1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82" fontId="0" fillId="0" borderId="0" xfId="42" applyNumberFormat="1" applyFont="1" applyFill="1" applyBorder="1" applyAlignment="1">
      <alignment/>
    </xf>
    <xf numFmtId="182" fontId="1" fillId="0" borderId="0" xfId="42" applyNumberFormat="1" applyFont="1" applyFill="1" applyBorder="1" applyAlignment="1">
      <alignment/>
    </xf>
    <xf numFmtId="182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182" fontId="0" fillId="0" borderId="12" xfId="42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182" fontId="0" fillId="0" borderId="0" xfId="42" applyNumberFormat="1" applyFill="1" applyBorder="1" applyAlignment="1">
      <alignment/>
    </xf>
    <xf numFmtId="183" fontId="1" fillId="0" borderId="0" xfId="42" applyNumberFormat="1" applyFont="1" applyFill="1" applyBorder="1" applyAlignment="1">
      <alignment/>
    </xf>
    <xf numFmtId="182" fontId="0" fillId="0" borderId="0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182" fontId="0" fillId="0" borderId="0" xfId="42" applyNumberFormat="1" applyFill="1" applyAlignment="1">
      <alignment/>
    </xf>
    <xf numFmtId="182" fontId="0" fillId="0" borderId="0" xfId="0" applyNumberFormat="1" applyFill="1" applyAlignment="1">
      <alignment/>
    </xf>
    <xf numFmtId="182" fontId="0" fillId="0" borderId="12" xfId="42" applyNumberFormat="1" applyFill="1" applyBorder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190" fontId="1" fillId="0" borderId="0" xfId="0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190" fontId="0" fillId="0" borderId="12" xfId="0" applyNumberFormat="1" applyFill="1" applyBorder="1" applyAlignment="1">
      <alignment/>
    </xf>
    <xf numFmtId="182" fontId="0" fillId="0" borderId="0" xfId="42" applyNumberFormat="1" applyFont="1" applyFill="1" applyAlignment="1">
      <alignment horizontal="centerContinuous"/>
    </xf>
    <xf numFmtId="182" fontId="0" fillId="0" borderId="0" xfId="42" applyNumberFormat="1" applyFill="1" applyAlignment="1">
      <alignment horizontal="right"/>
    </xf>
    <xf numFmtId="182" fontId="0" fillId="0" borderId="0" xfId="42" applyNumberFormat="1" applyFill="1" applyBorder="1" applyAlignment="1">
      <alignment horizontal="centerContinuous"/>
    </xf>
    <xf numFmtId="2" fontId="0" fillId="0" borderId="0" xfId="0" applyNumberFormat="1" applyFill="1" applyAlignment="1">
      <alignment/>
    </xf>
    <xf numFmtId="0" fontId="2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0" fillId="0" borderId="12" xfId="42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83" fontId="0" fillId="0" borderId="12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102"/>
  <sheetViews>
    <sheetView tabSelected="1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7.28125" style="1" customWidth="1"/>
    <col min="4" max="4" width="8.8515625" style="1" customWidth="1"/>
    <col min="5" max="5" width="12.57421875" style="1" customWidth="1"/>
    <col min="6" max="6" width="11.28125" style="1" customWidth="1"/>
    <col min="7" max="7" width="11.8515625" style="1" customWidth="1"/>
    <col min="8" max="8" width="9.28125" style="1" customWidth="1"/>
    <col min="9" max="9" width="11.140625" style="1" customWidth="1"/>
    <col min="10" max="10" width="11.7109375" style="1" customWidth="1"/>
    <col min="11" max="11" width="1.7109375" style="1" customWidth="1"/>
    <col min="12" max="13" width="9.140625" style="8" customWidth="1"/>
    <col min="14" max="14" width="12.00390625" style="8" bestFit="1" customWidth="1"/>
    <col min="15" max="15" width="9.140625" style="8" customWidth="1"/>
    <col min="16" max="16384" width="9.140625" style="1" customWidth="1"/>
  </cols>
  <sheetData>
    <row r="4" spans="7:10" ht="15">
      <c r="G4" s="11"/>
      <c r="H4" s="12" t="s">
        <v>72</v>
      </c>
      <c r="I4" s="11"/>
      <c r="J4" s="13"/>
    </row>
    <row r="6" spans="2:11" ht="15.75">
      <c r="B6" s="14">
        <v>20.01</v>
      </c>
      <c r="C6" s="125" t="s">
        <v>73</v>
      </c>
      <c r="D6" s="125"/>
      <c r="E6" s="125"/>
      <c r="F6" s="125"/>
      <c r="G6" s="125"/>
      <c r="H6" s="125"/>
      <c r="I6" s="125"/>
      <c r="J6" s="125"/>
      <c r="K6" s="15"/>
    </row>
    <row r="7" ht="9" customHeight="1"/>
    <row r="8" ht="14.25" customHeight="1"/>
    <row r="9" spans="3:11" ht="12.75">
      <c r="C9" s="16"/>
      <c r="D9" s="16"/>
      <c r="E9" s="16"/>
      <c r="F9" s="126" t="s">
        <v>0</v>
      </c>
      <c r="G9" s="127"/>
      <c r="H9" s="127"/>
      <c r="I9" s="127"/>
      <c r="J9" s="128"/>
      <c r="K9" s="18"/>
    </row>
    <row r="10" spans="3:11" ht="32.25" customHeight="1">
      <c r="C10" s="19" t="s">
        <v>1</v>
      </c>
      <c r="D10" s="19" t="s">
        <v>2</v>
      </c>
      <c r="E10" s="19" t="s">
        <v>3</v>
      </c>
      <c r="F10" s="20" t="s">
        <v>21</v>
      </c>
      <c r="G10" s="21" t="s">
        <v>44</v>
      </c>
      <c r="H10" s="21" t="s">
        <v>4</v>
      </c>
      <c r="I10" s="22" t="s">
        <v>8</v>
      </c>
      <c r="J10" s="21" t="s">
        <v>5</v>
      </c>
      <c r="K10" s="18"/>
    </row>
    <row r="11" spans="3:11" ht="12.75" customHeight="1">
      <c r="C11" s="23"/>
      <c r="D11" s="23"/>
      <c r="E11" s="23"/>
      <c r="F11" s="24"/>
      <c r="G11" s="23"/>
      <c r="H11" s="23"/>
      <c r="I11" s="25"/>
      <c r="J11" s="23"/>
      <c r="K11" s="18"/>
    </row>
    <row r="12" spans="3:10" ht="12.75">
      <c r="C12" s="26">
        <v>1996</v>
      </c>
      <c r="D12" s="27">
        <v>71.8</v>
      </c>
      <c r="E12" s="28">
        <v>309717</v>
      </c>
      <c r="F12" s="29">
        <v>124580</v>
      </c>
      <c r="G12" s="30">
        <v>153756</v>
      </c>
      <c r="H12" s="30">
        <v>3113</v>
      </c>
      <c r="I12" s="31">
        <f aca="true" t="shared" si="0" ref="I12:I37">SUM(F12:H12)</f>
        <v>281449</v>
      </c>
      <c r="J12" s="32">
        <v>4.7</v>
      </c>
    </row>
    <row r="13" spans="3:9" ht="12.75" hidden="1">
      <c r="C13" s="26">
        <v>1972</v>
      </c>
      <c r="D13" s="27">
        <v>5.5</v>
      </c>
      <c r="E13" s="28">
        <v>15709.931</v>
      </c>
      <c r="F13" s="29">
        <v>4822.223</v>
      </c>
      <c r="G13" s="30">
        <v>8498.576</v>
      </c>
      <c r="H13" s="30">
        <v>310.44</v>
      </c>
      <c r="I13" s="31">
        <f t="shared" si="0"/>
        <v>13631.239</v>
      </c>
    </row>
    <row r="14" spans="3:10" ht="12.75" hidden="1">
      <c r="C14" s="26">
        <v>1973</v>
      </c>
      <c r="D14" s="27">
        <v>6.784</v>
      </c>
      <c r="E14" s="28">
        <v>21674.87</v>
      </c>
      <c r="F14" s="29">
        <v>6504.449</v>
      </c>
      <c r="G14" s="30">
        <v>12849.135</v>
      </c>
      <c r="H14" s="30">
        <v>315.09</v>
      </c>
      <c r="I14" s="31">
        <f t="shared" si="0"/>
        <v>19668.674</v>
      </c>
      <c r="J14" s="33">
        <f aca="true" t="shared" si="1" ref="J14:J23">(I14/I13-1)*100</f>
        <v>44.291168249635994</v>
      </c>
    </row>
    <row r="15" spans="3:10" ht="12.75" hidden="1">
      <c r="C15" s="26">
        <v>1974</v>
      </c>
      <c r="D15" s="27">
        <v>6.784</v>
      </c>
      <c r="E15" s="28">
        <v>24709.41</v>
      </c>
      <c r="F15" s="29">
        <v>7527.251</v>
      </c>
      <c r="G15" s="30">
        <v>15098.026</v>
      </c>
      <c r="H15" s="30">
        <v>318.24</v>
      </c>
      <c r="I15" s="31">
        <f t="shared" si="0"/>
        <v>22943.517000000003</v>
      </c>
      <c r="J15" s="34">
        <f t="shared" si="1"/>
        <v>16.650044634427342</v>
      </c>
    </row>
    <row r="16" spans="3:10" ht="12.75" hidden="1">
      <c r="C16" s="26">
        <v>1975</v>
      </c>
      <c r="D16" s="27">
        <v>9.059</v>
      </c>
      <c r="E16" s="28">
        <v>29757.54</v>
      </c>
      <c r="F16" s="29">
        <v>8868.664</v>
      </c>
      <c r="G16" s="30">
        <v>18288.315</v>
      </c>
      <c r="H16" s="30">
        <v>324.604</v>
      </c>
      <c r="I16" s="31">
        <f t="shared" si="0"/>
        <v>27481.583</v>
      </c>
      <c r="J16" s="34">
        <f t="shared" si="1"/>
        <v>19.779295388758378</v>
      </c>
    </row>
    <row r="17" spans="3:10" ht="12.75" hidden="1">
      <c r="C17" s="26">
        <v>1976</v>
      </c>
      <c r="D17" s="27">
        <v>11.334</v>
      </c>
      <c r="E17" s="28">
        <v>33451.338</v>
      </c>
      <c r="F17" s="29">
        <v>9785.399</v>
      </c>
      <c r="G17" s="30">
        <v>20602.859</v>
      </c>
      <c r="H17" s="30">
        <v>592.28</v>
      </c>
      <c r="I17" s="31">
        <f t="shared" si="0"/>
        <v>30980.538</v>
      </c>
      <c r="J17" s="34">
        <f t="shared" si="1"/>
        <v>12.731999463058585</v>
      </c>
    </row>
    <row r="18" spans="3:10" ht="12.75" hidden="1">
      <c r="C18" s="26">
        <v>1977</v>
      </c>
      <c r="D18" s="27">
        <v>11.334</v>
      </c>
      <c r="E18" s="28">
        <v>37187.2</v>
      </c>
      <c r="F18" s="29">
        <v>11326.802</v>
      </c>
      <c r="G18" s="30">
        <v>22386.38</v>
      </c>
      <c r="H18" s="30">
        <v>628.437</v>
      </c>
      <c r="I18" s="31">
        <f t="shared" si="0"/>
        <v>34341.619</v>
      </c>
      <c r="J18" s="34">
        <f t="shared" si="1"/>
        <v>10.849007851316195</v>
      </c>
    </row>
    <row r="19" spans="3:10" ht="12.75" hidden="1">
      <c r="C19" s="26">
        <v>1978</v>
      </c>
      <c r="D19" s="27">
        <v>11.334</v>
      </c>
      <c r="E19" s="28">
        <v>43916.86</v>
      </c>
      <c r="F19" s="29">
        <v>14065.816</v>
      </c>
      <c r="G19" s="30">
        <v>26831.859</v>
      </c>
      <c r="H19" s="30">
        <v>560.829</v>
      </c>
      <c r="I19" s="31">
        <f t="shared" si="0"/>
        <v>41458.504</v>
      </c>
      <c r="J19" s="34">
        <f t="shared" si="1"/>
        <v>20.723789987886132</v>
      </c>
    </row>
    <row r="20" spans="3:10" ht="12.75" hidden="1">
      <c r="C20" s="26">
        <v>1979</v>
      </c>
      <c r="D20" s="27">
        <v>13.609</v>
      </c>
      <c r="E20" s="28">
        <v>52284.52</v>
      </c>
      <c r="F20" s="29">
        <v>17647.573</v>
      </c>
      <c r="G20" s="30">
        <v>30185.462</v>
      </c>
      <c r="H20" s="30">
        <v>611.264</v>
      </c>
      <c r="I20" s="31">
        <f t="shared" si="0"/>
        <v>48444.299000000006</v>
      </c>
      <c r="J20" s="34">
        <f t="shared" si="1"/>
        <v>16.850089429179604</v>
      </c>
    </row>
    <row r="21" spans="3:10" ht="12.75" hidden="1">
      <c r="C21" s="26">
        <v>1980</v>
      </c>
      <c r="D21" s="27">
        <v>13.609</v>
      </c>
      <c r="E21" s="28">
        <v>61568.63</v>
      </c>
      <c r="F21" s="29">
        <v>23365.714</v>
      </c>
      <c r="G21" s="30">
        <v>32783.438</v>
      </c>
      <c r="H21" s="30">
        <v>709.248</v>
      </c>
      <c r="I21" s="31">
        <f t="shared" si="0"/>
        <v>56858.4</v>
      </c>
      <c r="J21" s="34">
        <f t="shared" si="1"/>
        <v>17.368609255755764</v>
      </c>
    </row>
    <row r="22" spans="3:10" ht="12.75" hidden="1">
      <c r="C22" s="26">
        <v>1981</v>
      </c>
      <c r="D22" s="27">
        <v>15.884</v>
      </c>
      <c r="E22" s="28">
        <v>70843.479</v>
      </c>
      <c r="F22" s="29">
        <v>30285.756</v>
      </c>
      <c r="G22" s="30">
        <v>34915.121</v>
      </c>
      <c r="H22" s="30">
        <v>822.928</v>
      </c>
      <c r="I22" s="31">
        <f t="shared" si="0"/>
        <v>66023.80500000001</v>
      </c>
      <c r="J22" s="34">
        <f t="shared" si="1"/>
        <v>16.1197026296906</v>
      </c>
    </row>
    <row r="23" spans="3:10" ht="12.75" hidden="1">
      <c r="C23" s="26">
        <v>1982</v>
      </c>
      <c r="D23" s="27">
        <v>19.637</v>
      </c>
      <c r="E23" s="28">
        <v>83021.76</v>
      </c>
      <c r="F23" s="29">
        <v>38610.226</v>
      </c>
      <c r="G23" s="30">
        <v>36454.372</v>
      </c>
      <c r="H23" s="30">
        <v>860.16</v>
      </c>
      <c r="I23" s="31">
        <f t="shared" si="0"/>
        <v>75924.758</v>
      </c>
      <c r="J23" s="34">
        <f t="shared" si="1"/>
        <v>14.996035142173337</v>
      </c>
    </row>
    <row r="24" spans="3:10" ht="12.75" hidden="1">
      <c r="C24" s="26">
        <v>1983</v>
      </c>
      <c r="D24" s="27">
        <v>23.39</v>
      </c>
      <c r="E24" s="28">
        <v>95233.54</v>
      </c>
      <c r="F24" s="29">
        <v>47144.83</v>
      </c>
      <c r="G24" s="30">
        <v>39512.432</v>
      </c>
      <c r="H24" s="30">
        <v>909.904</v>
      </c>
      <c r="I24" s="31">
        <f t="shared" si="0"/>
        <v>87567.166</v>
      </c>
      <c r="J24" s="34">
        <f aca="true" t="shared" si="2" ref="J24:J42">(I24/I23-1)*100</f>
        <v>15.334139095971832</v>
      </c>
    </row>
    <row r="25" spans="3:10" ht="12.75" hidden="1">
      <c r="C25" s="26">
        <v>1984</v>
      </c>
      <c r="D25" s="27">
        <v>27.634</v>
      </c>
      <c r="E25" s="28">
        <v>110761.68</v>
      </c>
      <c r="F25" s="29">
        <v>53987.304</v>
      </c>
      <c r="G25" s="30">
        <v>45308.657</v>
      </c>
      <c r="H25" s="30">
        <v>976.336</v>
      </c>
      <c r="I25" s="31">
        <f t="shared" si="0"/>
        <v>100272.29699999999</v>
      </c>
      <c r="J25" s="34">
        <f t="shared" si="2"/>
        <v>14.509012430526758</v>
      </c>
    </row>
    <row r="26" spans="3:10" ht="12.75" hidden="1">
      <c r="C26" s="26">
        <v>1985</v>
      </c>
      <c r="D26" s="27">
        <v>31.25</v>
      </c>
      <c r="E26" s="28">
        <v>123871.88</v>
      </c>
      <c r="F26" s="29">
        <v>62186.238</v>
      </c>
      <c r="G26" s="30">
        <v>48964.077</v>
      </c>
      <c r="H26" s="30">
        <v>1063.66</v>
      </c>
      <c r="I26" s="31">
        <f t="shared" si="0"/>
        <v>112213.975</v>
      </c>
      <c r="J26" s="34">
        <f t="shared" si="2"/>
        <v>11.909249470968053</v>
      </c>
    </row>
    <row r="27" spans="3:10" ht="12.75" hidden="1">
      <c r="C27" s="26">
        <v>1986</v>
      </c>
      <c r="D27" s="27">
        <v>35.25</v>
      </c>
      <c r="E27" s="28">
        <v>137416.34</v>
      </c>
      <c r="F27" s="29">
        <v>69130.916</v>
      </c>
      <c r="G27" s="30">
        <v>51623.57</v>
      </c>
      <c r="H27" s="30">
        <v>1148.156</v>
      </c>
      <c r="I27" s="31">
        <f t="shared" si="0"/>
        <v>121902.642</v>
      </c>
      <c r="J27" s="34">
        <f t="shared" si="2"/>
        <v>8.634100164440305</v>
      </c>
    </row>
    <row r="28" spans="3:10" ht="12.75" hidden="1">
      <c r="C28" s="26">
        <v>1987</v>
      </c>
      <c r="D28" s="27">
        <v>44.2</v>
      </c>
      <c r="E28" s="28">
        <v>161428</v>
      </c>
      <c r="F28" s="29">
        <v>80215</v>
      </c>
      <c r="G28" s="30">
        <v>62583</v>
      </c>
      <c r="H28" s="30">
        <v>1240</v>
      </c>
      <c r="I28" s="31">
        <f t="shared" si="0"/>
        <v>144038</v>
      </c>
      <c r="J28" s="34">
        <f t="shared" si="2"/>
        <v>18.158226628098827</v>
      </c>
    </row>
    <row r="29" spans="3:10" ht="12.75" hidden="1">
      <c r="C29" s="26">
        <v>1988</v>
      </c>
      <c r="D29" s="27">
        <v>48.3</v>
      </c>
      <c r="E29" s="28">
        <v>178436</v>
      </c>
      <c r="F29" s="29">
        <v>86854</v>
      </c>
      <c r="G29" s="30">
        <v>71355</v>
      </c>
      <c r="H29" s="30">
        <v>1304</v>
      </c>
      <c r="I29" s="31">
        <f t="shared" si="0"/>
        <v>159513</v>
      </c>
      <c r="J29" s="34">
        <f t="shared" si="2"/>
        <v>10.743692636665326</v>
      </c>
    </row>
    <row r="30" spans="3:10" ht="12.75" hidden="1">
      <c r="C30" s="26">
        <v>1989</v>
      </c>
      <c r="D30" s="27">
        <v>58.5</v>
      </c>
      <c r="E30" s="28">
        <v>194884</v>
      </c>
      <c r="F30" s="29">
        <v>96187</v>
      </c>
      <c r="G30" s="30">
        <v>78483</v>
      </c>
      <c r="H30" s="30">
        <v>1443</v>
      </c>
      <c r="I30" s="31">
        <f t="shared" si="0"/>
        <v>176113</v>
      </c>
      <c r="J30" s="34">
        <f t="shared" si="2"/>
        <v>10.40667531799917</v>
      </c>
    </row>
    <row r="31" spans="3:10" ht="12.75" hidden="1">
      <c r="C31" s="26">
        <v>1990</v>
      </c>
      <c r="D31" s="27">
        <v>59.5</v>
      </c>
      <c r="E31" s="28">
        <v>224658</v>
      </c>
      <c r="F31" s="29">
        <v>108201</v>
      </c>
      <c r="G31" s="30">
        <v>93006</v>
      </c>
      <c r="H31" s="30">
        <v>1613</v>
      </c>
      <c r="I31" s="31">
        <f t="shared" si="0"/>
        <v>202820</v>
      </c>
      <c r="J31" s="34">
        <f t="shared" si="2"/>
        <v>15.164695394434258</v>
      </c>
    </row>
    <row r="32" spans="3:10" ht="12.75" hidden="1">
      <c r="C32" s="26">
        <v>1991</v>
      </c>
      <c r="D32" s="27">
        <v>74.5</v>
      </c>
      <c r="E32" s="28">
        <v>234435</v>
      </c>
      <c r="F32" s="29">
        <v>115520</v>
      </c>
      <c r="G32" s="30">
        <v>90205</v>
      </c>
      <c r="H32" s="30">
        <v>2064</v>
      </c>
      <c r="I32" s="31">
        <f t="shared" si="0"/>
        <v>207789</v>
      </c>
      <c r="J32" s="34">
        <f t="shared" si="2"/>
        <v>2.4499556256779353</v>
      </c>
    </row>
    <row r="33" spans="3:10" ht="12.75" hidden="1">
      <c r="C33" s="26">
        <v>1992</v>
      </c>
      <c r="D33" s="27">
        <v>71.3</v>
      </c>
      <c r="E33" s="28">
        <v>242458</v>
      </c>
      <c r="F33" s="29">
        <v>123933</v>
      </c>
      <c r="G33" s="30">
        <v>91485</v>
      </c>
      <c r="H33" s="30">
        <v>2393</v>
      </c>
      <c r="I33" s="31">
        <f t="shared" si="0"/>
        <v>217811</v>
      </c>
      <c r="J33" s="35">
        <f t="shared" si="2"/>
        <v>4.823161957562716</v>
      </c>
    </row>
    <row r="34" spans="3:10" ht="12.75" hidden="1">
      <c r="C34" s="26">
        <v>1993</v>
      </c>
      <c r="D34" s="27">
        <v>71.3</v>
      </c>
      <c r="E34" s="28">
        <v>262817</v>
      </c>
      <c r="F34" s="29">
        <v>124909</v>
      </c>
      <c r="G34" s="30">
        <v>103034</v>
      </c>
      <c r="H34" s="30">
        <v>2470</v>
      </c>
      <c r="I34" s="31">
        <f t="shared" si="0"/>
        <v>230413</v>
      </c>
      <c r="J34" s="35">
        <f t="shared" si="2"/>
        <v>5.785750030990178</v>
      </c>
    </row>
    <row r="35" spans="3:10" ht="12.75" hidden="1">
      <c r="C35" s="26">
        <v>1994</v>
      </c>
      <c r="D35" s="27">
        <v>71.3</v>
      </c>
      <c r="E35" s="28">
        <v>284047</v>
      </c>
      <c r="F35" s="29">
        <v>129645</v>
      </c>
      <c r="G35" s="30">
        <v>119121</v>
      </c>
      <c r="H35" s="30">
        <v>2796</v>
      </c>
      <c r="I35" s="31">
        <f t="shared" si="0"/>
        <v>251562</v>
      </c>
      <c r="J35" s="35">
        <f t="shared" si="2"/>
        <v>9.178735574815654</v>
      </c>
    </row>
    <row r="36" spans="3:10" ht="12.75" hidden="1">
      <c r="C36" s="26">
        <v>1995</v>
      </c>
      <c r="D36" s="27">
        <v>73.7</v>
      </c>
      <c r="E36" s="28">
        <v>297374</v>
      </c>
      <c r="F36" s="29">
        <v>118077</v>
      </c>
      <c r="G36" s="30">
        <v>147526</v>
      </c>
      <c r="H36" s="30">
        <v>3289</v>
      </c>
      <c r="I36" s="31">
        <f t="shared" si="0"/>
        <v>268892</v>
      </c>
      <c r="J36" s="35">
        <f t="shared" si="2"/>
        <v>6.888957791717343</v>
      </c>
    </row>
    <row r="37" spans="3:10" ht="12.75" hidden="1">
      <c r="C37" s="26">
        <v>1996</v>
      </c>
      <c r="D37" s="27">
        <v>71.78</v>
      </c>
      <c r="E37" s="28">
        <v>309717</v>
      </c>
      <c r="F37" s="29">
        <v>124580</v>
      </c>
      <c r="G37" s="30">
        <v>153756</v>
      </c>
      <c r="H37" s="30">
        <v>3113</v>
      </c>
      <c r="I37" s="31">
        <f t="shared" si="0"/>
        <v>281449</v>
      </c>
      <c r="J37" s="32">
        <f t="shared" si="2"/>
        <v>4.669904645731382</v>
      </c>
    </row>
    <row r="38" spans="3:10" ht="12.75">
      <c r="C38" s="26">
        <v>1997</v>
      </c>
      <c r="D38" s="27">
        <v>88.36</v>
      </c>
      <c r="E38" s="28">
        <v>347766</v>
      </c>
      <c r="F38" s="29">
        <v>140344</v>
      </c>
      <c r="G38" s="30">
        <v>168662</v>
      </c>
      <c r="H38" s="30">
        <v>3286</v>
      </c>
      <c r="I38" s="31">
        <f aca="true" t="shared" si="3" ref="I38:I48">SUM(F38:H38)</f>
        <v>312292</v>
      </c>
      <c r="J38" s="32">
        <f t="shared" si="2"/>
        <v>10.958646149035879</v>
      </c>
    </row>
    <row r="39" spans="3:10" ht="12.75">
      <c r="C39" s="9">
        <v>1998</v>
      </c>
      <c r="D39" s="36">
        <v>97.2</v>
      </c>
      <c r="E39" s="30">
        <v>381121</v>
      </c>
      <c r="F39" s="29">
        <v>158877</v>
      </c>
      <c r="G39" s="30">
        <v>181293</v>
      </c>
      <c r="H39" s="30">
        <v>3293</v>
      </c>
      <c r="I39" s="31">
        <f t="shared" si="3"/>
        <v>343463</v>
      </c>
      <c r="J39" s="32">
        <f t="shared" si="2"/>
        <v>9.981363595609238</v>
      </c>
    </row>
    <row r="40" spans="2:11" ht="12.75">
      <c r="B40" s="8"/>
      <c r="C40" s="9">
        <v>1999</v>
      </c>
      <c r="D40" s="8">
        <v>94.8</v>
      </c>
      <c r="E40" s="30">
        <v>390370</v>
      </c>
      <c r="F40" s="29">
        <v>168153</v>
      </c>
      <c r="G40" s="30">
        <v>191527</v>
      </c>
      <c r="H40" s="30">
        <v>3322</v>
      </c>
      <c r="I40" s="31">
        <f t="shared" si="3"/>
        <v>363002</v>
      </c>
      <c r="J40" s="32">
        <f t="shared" si="2"/>
        <v>5.688822376791669</v>
      </c>
      <c r="K40" s="8"/>
    </row>
    <row r="41" spans="2:11" ht="12.75">
      <c r="B41" s="8"/>
      <c r="C41" s="9">
        <v>2000</v>
      </c>
      <c r="D41" s="35">
        <v>115.139</v>
      </c>
      <c r="E41" s="30">
        <v>426465</v>
      </c>
      <c r="F41" s="29">
        <v>179451</v>
      </c>
      <c r="G41" s="30">
        <v>203122</v>
      </c>
      <c r="H41" s="30">
        <v>3409</v>
      </c>
      <c r="I41" s="31">
        <f t="shared" si="3"/>
        <v>385982</v>
      </c>
      <c r="J41" s="32">
        <f t="shared" si="2"/>
        <v>6.330543633368402</v>
      </c>
      <c r="K41" s="8"/>
    </row>
    <row r="42" spans="2:11" ht="12.75">
      <c r="B42" s="8"/>
      <c r="C42" s="9">
        <v>2001</v>
      </c>
      <c r="D42" s="35">
        <v>115.139</v>
      </c>
      <c r="E42" s="30">
        <v>449300</v>
      </c>
      <c r="F42" s="29">
        <v>189667</v>
      </c>
      <c r="G42" s="30">
        <v>213880</v>
      </c>
      <c r="H42" s="30">
        <v>3502</v>
      </c>
      <c r="I42" s="37">
        <f t="shared" si="3"/>
        <v>407049</v>
      </c>
      <c r="J42" s="32">
        <f t="shared" si="2"/>
        <v>5.458026540097727</v>
      </c>
      <c r="K42" s="8"/>
    </row>
    <row r="43" spans="2:11" ht="12.75">
      <c r="B43" s="8"/>
      <c r="C43" s="9"/>
      <c r="D43" s="35"/>
      <c r="E43" s="30"/>
      <c r="F43" s="29"/>
      <c r="G43" s="30"/>
      <c r="H43" s="30"/>
      <c r="I43" s="37"/>
      <c r="J43" s="32"/>
      <c r="K43" s="8"/>
    </row>
    <row r="44" spans="2:11" ht="12.75">
      <c r="B44" s="8"/>
      <c r="C44" s="9">
        <v>2002</v>
      </c>
      <c r="D44" s="35">
        <v>115.139</v>
      </c>
      <c r="E44" s="30">
        <v>466136</v>
      </c>
      <c r="F44" s="29">
        <v>200389</v>
      </c>
      <c r="G44" s="30">
        <v>221005</v>
      </c>
      <c r="H44" s="30">
        <v>4238</v>
      </c>
      <c r="I44" s="37">
        <f t="shared" si="3"/>
        <v>425632</v>
      </c>
      <c r="J44" s="32">
        <f>(I44/I42-1)*100</f>
        <v>4.565298035371668</v>
      </c>
      <c r="K44" s="8"/>
    </row>
    <row r="45" spans="2:11" ht="12.75">
      <c r="B45" s="8"/>
      <c r="C45" s="9">
        <v>2003</v>
      </c>
      <c r="D45" s="35">
        <v>123.136</v>
      </c>
      <c r="E45" s="30">
        <v>489693</v>
      </c>
      <c r="F45" s="29">
        <v>211237</v>
      </c>
      <c r="G45" s="30">
        <v>228498</v>
      </c>
      <c r="H45" s="30">
        <v>4533</v>
      </c>
      <c r="I45" s="37">
        <f t="shared" si="3"/>
        <v>444268</v>
      </c>
      <c r="J45" s="32">
        <f>(I45/I44-1)*100</f>
        <v>4.378430193218552</v>
      </c>
      <c r="K45" s="8"/>
    </row>
    <row r="46" spans="2:11" ht="12.75">
      <c r="B46" s="8"/>
      <c r="C46" s="9">
        <v>2004</v>
      </c>
      <c r="D46" s="38">
        <v>95.43</v>
      </c>
      <c r="E46" s="30">
        <v>433379</v>
      </c>
      <c r="F46" s="29">
        <v>183142</v>
      </c>
      <c r="G46" s="30">
        <v>191521</v>
      </c>
      <c r="H46" s="30">
        <v>4069</v>
      </c>
      <c r="I46" s="37">
        <f t="shared" si="3"/>
        <v>378732</v>
      </c>
      <c r="J46" s="39">
        <f>(I46/I45-1)*100</f>
        <v>-14.751456328162282</v>
      </c>
      <c r="K46" s="8"/>
    </row>
    <row r="47" spans="2:11" ht="12.75">
      <c r="B47" s="8"/>
      <c r="C47" s="9">
        <v>2005</v>
      </c>
      <c r="D47" s="38">
        <v>106.8</v>
      </c>
      <c r="E47" s="30">
        <v>463158</v>
      </c>
      <c r="F47" s="29">
        <v>200330</v>
      </c>
      <c r="G47" s="30">
        <v>222434</v>
      </c>
      <c r="H47" s="30">
        <v>5020</v>
      </c>
      <c r="I47" s="37">
        <f t="shared" si="3"/>
        <v>427784</v>
      </c>
      <c r="J47" s="32">
        <f>(I47/I46-1)*100</f>
        <v>12.951638625730077</v>
      </c>
      <c r="K47" s="8"/>
    </row>
    <row r="48" spans="2:11" ht="12.75">
      <c r="B48" s="8"/>
      <c r="C48" s="9">
        <v>2006</v>
      </c>
      <c r="D48" s="38">
        <v>120.6</v>
      </c>
      <c r="E48" s="30">
        <v>535692</v>
      </c>
      <c r="F48" s="29">
        <v>228160</v>
      </c>
      <c r="G48" s="30">
        <v>258034</v>
      </c>
      <c r="H48" s="30">
        <v>5287</v>
      </c>
      <c r="I48" s="37">
        <f t="shared" si="3"/>
        <v>491481</v>
      </c>
      <c r="J48" s="32">
        <f>(I48/I47-1)*100</f>
        <v>14.889991210517461</v>
      </c>
      <c r="K48" s="8"/>
    </row>
    <row r="49" spans="2:11" ht="12.75">
      <c r="B49" s="8"/>
      <c r="C49" s="9"/>
      <c r="D49" s="38"/>
      <c r="E49" s="30"/>
      <c r="F49" s="29"/>
      <c r="G49" s="30"/>
      <c r="H49" s="30"/>
      <c r="I49" s="37"/>
      <c r="J49" s="32"/>
      <c r="K49" s="8"/>
    </row>
    <row r="50" spans="2:11" ht="12" customHeight="1">
      <c r="B50" s="8"/>
      <c r="C50" s="9">
        <v>2007</v>
      </c>
      <c r="D50" s="35">
        <v>136.6</v>
      </c>
      <c r="E50" s="30">
        <v>584370</v>
      </c>
      <c r="F50" s="29">
        <v>249426</v>
      </c>
      <c r="G50" s="30">
        <v>279424</v>
      </c>
      <c r="H50" s="30">
        <v>5391</v>
      </c>
      <c r="I50" s="37">
        <f>SUM(F50:H50)</f>
        <v>534241</v>
      </c>
      <c r="J50" s="32">
        <f>(I50/I48-1)*100</f>
        <v>8.700234597064792</v>
      </c>
      <c r="K50" s="8"/>
    </row>
    <row r="51" spans="2:11" ht="12.75">
      <c r="B51" s="8"/>
      <c r="C51" s="9">
        <v>2008</v>
      </c>
      <c r="D51" s="35">
        <v>136.6</v>
      </c>
      <c r="E51" s="30">
        <v>596782</v>
      </c>
      <c r="F51" s="29">
        <v>251698</v>
      </c>
      <c r="G51" s="30">
        <v>290288</v>
      </c>
      <c r="H51" s="30">
        <v>5702</v>
      </c>
      <c r="I51" s="37">
        <f>SUM(F51:H51)</f>
        <v>547688</v>
      </c>
      <c r="J51" s="32">
        <f>(I51/I50-1)*100</f>
        <v>2.5170288315572886</v>
      </c>
      <c r="K51" s="8"/>
    </row>
    <row r="52" spans="2:11" ht="12.75">
      <c r="B52" s="8"/>
      <c r="C52" s="9">
        <v>2009</v>
      </c>
      <c r="D52" s="35">
        <v>152.6</v>
      </c>
      <c r="E52" s="30">
        <v>608782</v>
      </c>
      <c r="F52" s="29">
        <v>263110</v>
      </c>
      <c r="G52" s="30">
        <v>290655</v>
      </c>
      <c r="H52" s="30">
        <v>5985</v>
      </c>
      <c r="I52" s="37">
        <f>SUM(F52:H52)</f>
        <v>559750</v>
      </c>
      <c r="J52" s="32">
        <f>(I52/I51-1)*100</f>
        <v>2.202348782518504</v>
      </c>
      <c r="K52" s="8"/>
    </row>
    <row r="53" spans="2:11" ht="12.75">
      <c r="B53" s="8"/>
      <c r="C53" s="9">
        <v>2010</v>
      </c>
      <c r="D53" s="35">
        <v>151.23</v>
      </c>
      <c r="E53" s="30">
        <v>605119</v>
      </c>
      <c r="F53" s="29">
        <v>262545</v>
      </c>
      <c r="G53" s="30">
        <v>284855</v>
      </c>
      <c r="H53" s="30">
        <v>5193</v>
      </c>
      <c r="I53" s="37">
        <f>SUM(F53:H53)</f>
        <v>552593</v>
      </c>
      <c r="J53" s="39">
        <f>(I53/I52-1)*100</f>
        <v>-1.2786065207681996</v>
      </c>
      <c r="K53" s="8"/>
    </row>
    <row r="54" spans="2:11" ht="12.75">
      <c r="B54" s="8"/>
      <c r="C54" s="9">
        <v>2011</v>
      </c>
      <c r="D54" s="40">
        <v>151.23</v>
      </c>
      <c r="E54" s="30">
        <v>606508</v>
      </c>
      <c r="F54" s="29">
        <v>258765</v>
      </c>
      <c r="G54" s="30">
        <v>289043</v>
      </c>
      <c r="H54" s="30">
        <v>6174</v>
      </c>
      <c r="I54" s="37">
        <f>SUM(F54:H54)</f>
        <v>553982</v>
      </c>
      <c r="J54" s="39">
        <f>(I54/I53-1)*100</f>
        <v>0.25136040449300623</v>
      </c>
      <c r="K54" s="8"/>
    </row>
    <row r="55" spans="2:11" ht="12.75">
      <c r="B55" s="8"/>
      <c r="C55" s="9">
        <v>2012</v>
      </c>
      <c r="D55" s="40">
        <v>149.5</v>
      </c>
      <c r="E55" s="30">
        <v>587100</v>
      </c>
      <c r="F55" s="29">
        <v>254397</v>
      </c>
      <c r="G55" s="30">
        <v>287080</v>
      </c>
      <c r="H55" s="30">
        <v>6332</v>
      </c>
      <c r="I55" s="37">
        <v>547809</v>
      </c>
      <c r="J55" s="39">
        <f>(I55/I54-1)*100</f>
        <v>-1.114296132365311</v>
      </c>
      <c r="K55" s="8"/>
    </row>
    <row r="56" spans="2:11" ht="12.75">
      <c r="B56" s="8"/>
      <c r="C56" s="9">
        <v>2013</v>
      </c>
      <c r="D56" s="40">
        <v>149.5</v>
      </c>
      <c r="E56" s="30">
        <v>595600</v>
      </c>
      <c r="F56" s="29">
        <v>261002</v>
      </c>
      <c r="G56" s="30">
        <v>288114</v>
      </c>
      <c r="H56" s="30">
        <v>6596</v>
      </c>
      <c r="I56" s="37">
        <v>555712</v>
      </c>
      <c r="J56" s="39">
        <v>1</v>
      </c>
      <c r="K56" s="8"/>
    </row>
    <row r="57" spans="2:11" ht="12.75">
      <c r="B57" s="8"/>
      <c r="C57" s="9">
        <v>2014</v>
      </c>
      <c r="D57" s="8">
        <v>131.7</v>
      </c>
      <c r="E57" s="30">
        <v>604700</v>
      </c>
      <c r="F57" s="29">
        <v>266742</v>
      </c>
      <c r="G57" s="30">
        <v>290745</v>
      </c>
      <c r="H57" s="30">
        <v>6740</v>
      </c>
      <c r="I57" s="37">
        <v>564227</v>
      </c>
      <c r="J57" s="39">
        <f>(I57/I56-1)*100</f>
        <v>1.5322685131866853</v>
      </c>
      <c r="K57" s="8"/>
    </row>
    <row r="58" spans="2:11" ht="12.75">
      <c r="B58" s="8"/>
      <c r="C58" s="9">
        <v>2015</v>
      </c>
      <c r="D58" s="40">
        <v>131.7</v>
      </c>
      <c r="E58" s="30">
        <v>623700</v>
      </c>
      <c r="F58" s="29">
        <v>276944</v>
      </c>
      <c r="G58" s="30">
        <v>298285</v>
      </c>
      <c r="H58" s="30">
        <v>6748</v>
      </c>
      <c r="I58" s="37">
        <v>581977</v>
      </c>
      <c r="J58" s="39">
        <f>(I58/I57-1)*100</f>
        <v>3.145896952822169</v>
      </c>
      <c r="K58" s="8"/>
    </row>
    <row r="59" spans="2:11" ht="12.75">
      <c r="B59" s="8"/>
      <c r="C59" s="9">
        <v>2016</v>
      </c>
      <c r="D59" s="40">
        <v>160.9</v>
      </c>
      <c r="E59" s="30">
        <v>650280</v>
      </c>
      <c r="F59" s="29">
        <v>299079</v>
      </c>
      <c r="G59" s="30">
        <v>300825</v>
      </c>
      <c r="H59" s="30">
        <v>6795</v>
      </c>
      <c r="I59" s="37">
        <f>SUM(F59:H59)</f>
        <v>606699</v>
      </c>
      <c r="J59" s="39">
        <f>(I59/I58-1)*100</f>
        <v>4.247934196712233</v>
      </c>
      <c r="K59" s="8"/>
    </row>
    <row r="60" spans="2:11" ht="12.75">
      <c r="B60" s="8"/>
      <c r="C60" s="9">
        <v>2017</v>
      </c>
      <c r="D60" s="40">
        <v>160.9</v>
      </c>
      <c r="E60" s="30">
        <v>654300</v>
      </c>
      <c r="F60" s="29">
        <v>312812</v>
      </c>
      <c r="G60" s="30">
        <v>302094</v>
      </c>
      <c r="H60" s="30">
        <v>6880</v>
      </c>
      <c r="I60" s="37">
        <v>621786</v>
      </c>
      <c r="J60" s="39">
        <f>(I60/I59-1)*100</f>
        <v>2.486735597058831</v>
      </c>
      <c r="K60" s="8"/>
    </row>
    <row r="61" spans="2:11" ht="12.75">
      <c r="B61" s="8"/>
      <c r="C61" s="41">
        <v>2018</v>
      </c>
      <c r="D61" s="42">
        <v>160.9</v>
      </c>
      <c r="E61" s="43">
        <v>641800</v>
      </c>
      <c r="F61" s="44">
        <v>313956</v>
      </c>
      <c r="G61" s="43">
        <v>308400</v>
      </c>
      <c r="H61" s="43">
        <v>6466</v>
      </c>
      <c r="I61" s="45">
        <v>628822</v>
      </c>
      <c r="J61" s="46">
        <f>(I61/I60-1)*100</f>
        <v>1.1315790320142405</v>
      </c>
      <c r="K61" s="8"/>
    </row>
    <row r="62" spans="2:11" ht="14.25" customHeight="1">
      <c r="B62" s="15"/>
      <c r="C62" s="47" t="s">
        <v>26</v>
      </c>
      <c r="D62" s="15"/>
      <c r="E62" s="15"/>
      <c r="F62" s="15"/>
      <c r="G62" s="15"/>
      <c r="H62" s="15"/>
      <c r="I62" s="15"/>
      <c r="J62" s="15"/>
      <c r="K62" s="15"/>
    </row>
    <row r="63" spans="2:11" ht="14.25" customHeight="1">
      <c r="B63" s="15"/>
      <c r="C63" s="8" t="s">
        <v>45</v>
      </c>
      <c r="D63" s="15"/>
      <c r="E63" s="15"/>
      <c r="F63" s="15"/>
      <c r="G63" s="15"/>
      <c r="H63" s="15"/>
      <c r="I63" s="15"/>
      <c r="J63" s="15"/>
      <c r="K63" s="15"/>
    </row>
    <row r="64" spans="2:11" ht="14.25" customHeight="1">
      <c r="B64" s="15"/>
      <c r="C64" s="48" t="s">
        <v>62</v>
      </c>
      <c r="D64" s="15"/>
      <c r="E64" s="15"/>
      <c r="F64" s="15"/>
      <c r="G64" s="15"/>
      <c r="H64" s="15"/>
      <c r="I64" s="15"/>
      <c r="J64" s="15"/>
      <c r="K64" s="15"/>
    </row>
    <row r="65" spans="2:11" ht="14.25" customHeight="1">
      <c r="B65" s="15"/>
      <c r="C65" s="49"/>
      <c r="D65" s="15"/>
      <c r="E65" s="15"/>
      <c r="F65" s="15"/>
      <c r="G65" s="15"/>
      <c r="H65" s="15"/>
      <c r="I65" s="15"/>
      <c r="J65" s="15"/>
      <c r="K65" s="15"/>
    </row>
    <row r="66" spans="2:11" ht="14.25" customHeight="1">
      <c r="B66" s="15"/>
      <c r="C66" s="50" t="s">
        <v>46</v>
      </c>
      <c r="D66" s="15"/>
      <c r="E66" s="15"/>
      <c r="F66" s="15"/>
      <c r="G66" s="15"/>
      <c r="H66" s="15"/>
      <c r="I66" s="15"/>
      <c r="J66" s="15"/>
      <c r="K66" s="15"/>
    </row>
    <row r="67" spans="2:11" ht="9" customHeight="1">
      <c r="B67" s="15"/>
      <c r="C67" s="51"/>
      <c r="D67" s="15"/>
      <c r="E67" s="15"/>
      <c r="F67" s="15"/>
      <c r="G67" s="15"/>
      <c r="H67" s="15"/>
      <c r="I67" s="15"/>
      <c r="J67" s="15"/>
      <c r="K67" s="15"/>
    </row>
    <row r="68" ht="12.75" customHeight="1"/>
    <row r="69" spans="2:11" ht="18.75" customHeight="1">
      <c r="B69" s="14"/>
      <c r="C69" s="125"/>
      <c r="D69" s="125"/>
      <c r="E69" s="125"/>
      <c r="F69" s="125"/>
      <c r="G69" s="125"/>
      <c r="H69" s="125"/>
      <c r="I69" s="125"/>
      <c r="J69" s="15"/>
      <c r="K69" s="15"/>
    </row>
    <row r="70" ht="14.25" customHeight="1"/>
    <row r="71" spans="8:12" ht="12.75">
      <c r="H71" s="52"/>
      <c r="I71" s="53"/>
      <c r="L71" s="9"/>
    </row>
    <row r="72" spans="3:12" ht="12.75">
      <c r="C72" s="54"/>
      <c r="D72" s="54"/>
      <c r="E72" s="54"/>
      <c r="F72" s="54"/>
      <c r="G72" s="54"/>
      <c r="H72" s="54"/>
      <c r="I72" s="53"/>
      <c r="K72" s="55"/>
      <c r="L72" s="134"/>
    </row>
    <row r="73" spans="3:9" ht="12.75" hidden="1">
      <c r="C73" s="9"/>
      <c r="D73" s="8"/>
      <c r="E73" s="56"/>
      <c r="F73" s="56"/>
      <c r="G73" s="56"/>
      <c r="H73" s="8"/>
      <c r="I73" s="10"/>
    </row>
    <row r="74" spans="3:9" ht="12.75" hidden="1">
      <c r="C74" s="9"/>
      <c r="D74" s="8"/>
      <c r="E74" s="56"/>
      <c r="F74" s="56"/>
      <c r="G74" s="56"/>
      <c r="H74" s="8"/>
      <c r="I74" s="10"/>
    </row>
    <row r="75" spans="3:9" ht="12.75" hidden="1">
      <c r="C75" s="9"/>
      <c r="D75" s="8"/>
      <c r="E75" s="56"/>
      <c r="F75" s="56"/>
      <c r="G75" s="56"/>
      <c r="H75" s="8"/>
      <c r="I75" s="10"/>
    </row>
    <row r="76" spans="3:9" ht="12.75" hidden="1">
      <c r="C76" s="9"/>
      <c r="D76" s="8"/>
      <c r="E76" s="56"/>
      <c r="F76" s="56"/>
      <c r="G76" s="56"/>
      <c r="H76" s="8"/>
      <c r="I76" s="10"/>
    </row>
    <row r="77" spans="3:9" ht="12.75" hidden="1">
      <c r="C77" s="9"/>
      <c r="D77" s="8"/>
      <c r="E77" s="56"/>
      <c r="F77" s="56"/>
      <c r="G77" s="56"/>
      <c r="H77" s="8"/>
      <c r="I77" s="10"/>
    </row>
    <row r="78" spans="3:9" ht="12.75">
      <c r="C78" s="9"/>
      <c r="D78" s="8"/>
      <c r="E78" s="56"/>
      <c r="F78" s="56"/>
      <c r="G78" s="56"/>
      <c r="H78" s="8"/>
      <c r="I78" s="10"/>
    </row>
    <row r="79" spans="3:9" ht="12.75" hidden="1">
      <c r="C79" s="9"/>
      <c r="D79" s="8"/>
      <c r="E79" s="56"/>
      <c r="F79" s="56"/>
      <c r="G79" s="56"/>
      <c r="H79" s="8"/>
      <c r="I79" s="10"/>
    </row>
    <row r="80" spans="3:12" ht="12.75">
      <c r="C80" s="9"/>
      <c r="D80" s="8"/>
      <c r="E80" s="56"/>
      <c r="F80" s="56"/>
      <c r="G80" s="56"/>
      <c r="H80" s="8"/>
      <c r="I80" s="10"/>
      <c r="L80" s="135"/>
    </row>
    <row r="81" spans="3:12" ht="12.75">
      <c r="C81" s="9"/>
      <c r="D81" s="8"/>
      <c r="E81" s="56"/>
      <c r="F81" s="8"/>
      <c r="G81" s="56"/>
      <c r="H81" s="8"/>
      <c r="I81" s="10"/>
      <c r="L81" s="135"/>
    </row>
    <row r="82" spans="3:12" ht="12.75">
      <c r="C82" s="9"/>
      <c r="D82" s="8"/>
      <c r="E82" s="56"/>
      <c r="F82" s="8"/>
      <c r="G82" s="56"/>
      <c r="H82" s="8"/>
      <c r="I82" s="10"/>
      <c r="L82" s="135"/>
    </row>
    <row r="83" spans="3:12" ht="12.75">
      <c r="C83" s="9"/>
      <c r="D83" s="8"/>
      <c r="E83" s="56"/>
      <c r="F83" s="8"/>
      <c r="G83" s="56"/>
      <c r="H83" s="8"/>
      <c r="I83" s="10"/>
      <c r="L83" s="135"/>
    </row>
    <row r="84" spans="3:12" ht="12" customHeight="1">
      <c r="C84" s="9"/>
      <c r="D84" s="8"/>
      <c r="E84" s="56"/>
      <c r="F84" s="8"/>
      <c r="G84" s="56"/>
      <c r="H84" s="8"/>
      <c r="I84" s="10"/>
      <c r="L84" s="135"/>
    </row>
    <row r="85" spans="2:12" ht="7.5" customHeight="1">
      <c r="B85" s="8"/>
      <c r="C85" s="8"/>
      <c r="D85" s="8"/>
      <c r="E85" s="8"/>
      <c r="F85" s="8"/>
      <c r="G85" s="8"/>
      <c r="H85" s="8"/>
      <c r="I85" s="8"/>
      <c r="K85" s="8"/>
      <c r="L85" s="135"/>
    </row>
    <row r="86" spans="2:12" ht="12.75">
      <c r="B86" s="8"/>
      <c r="C86" s="9"/>
      <c r="D86" s="8"/>
      <c r="E86" s="56"/>
      <c r="F86" s="8"/>
      <c r="G86" s="56"/>
      <c r="H86" s="8"/>
      <c r="I86" s="10"/>
      <c r="K86" s="8"/>
      <c r="L86" s="135"/>
    </row>
    <row r="87" spans="2:12" ht="12.75">
      <c r="B87" s="8"/>
      <c r="C87" s="9"/>
      <c r="D87" s="8"/>
      <c r="E87" s="56"/>
      <c r="F87" s="8"/>
      <c r="G87" s="56"/>
      <c r="H87" s="8"/>
      <c r="I87" s="10"/>
      <c r="K87" s="8"/>
      <c r="L87" s="135"/>
    </row>
    <row r="88" spans="2:12" ht="12.75">
      <c r="B88" s="8"/>
      <c r="C88" s="9"/>
      <c r="D88" s="8"/>
      <c r="E88" s="56"/>
      <c r="F88" s="8"/>
      <c r="G88" s="56"/>
      <c r="H88" s="8"/>
      <c r="I88" s="10"/>
      <c r="K88" s="8"/>
      <c r="L88" s="135"/>
    </row>
    <row r="89" spans="2:12" ht="12.75">
      <c r="B89" s="8"/>
      <c r="C89" s="9"/>
      <c r="D89" s="8"/>
      <c r="E89" s="56"/>
      <c r="F89" s="8"/>
      <c r="G89" s="56"/>
      <c r="H89" s="8"/>
      <c r="I89" s="10"/>
      <c r="K89" s="8"/>
      <c r="L89" s="135"/>
    </row>
    <row r="90" spans="2:12" ht="12" customHeight="1">
      <c r="B90" s="8"/>
      <c r="C90" s="9"/>
      <c r="D90" s="8"/>
      <c r="E90" s="4"/>
      <c r="F90" s="5"/>
      <c r="G90" s="4"/>
      <c r="H90" s="2"/>
      <c r="I90" s="10"/>
      <c r="K90" s="8"/>
      <c r="L90" s="135"/>
    </row>
    <row r="91" spans="2:12" ht="8.25" customHeight="1">
      <c r="B91" s="8"/>
      <c r="C91" s="8"/>
      <c r="D91" s="8"/>
      <c r="E91" s="8"/>
      <c r="F91" s="8"/>
      <c r="G91" s="8"/>
      <c r="H91" s="8"/>
      <c r="I91" s="8"/>
      <c r="K91" s="8"/>
      <c r="L91" s="3"/>
    </row>
    <row r="92" spans="2:12" ht="14.25">
      <c r="B92" s="8"/>
      <c r="C92" s="9"/>
      <c r="D92" s="8"/>
      <c r="E92" s="4"/>
      <c r="F92" s="5"/>
      <c r="G92" s="4"/>
      <c r="H92" s="2"/>
      <c r="I92" s="10"/>
      <c r="K92" s="8"/>
      <c r="L92" s="3"/>
    </row>
    <row r="93" spans="2:12" ht="14.25">
      <c r="B93" s="8"/>
      <c r="C93" s="9"/>
      <c r="D93" s="8"/>
      <c r="E93" s="4"/>
      <c r="F93" s="5"/>
      <c r="G93" s="4"/>
      <c r="H93" s="2"/>
      <c r="I93" s="10"/>
      <c r="K93" s="8"/>
      <c r="L93" s="3"/>
    </row>
    <row r="94" spans="2:12" ht="14.25">
      <c r="B94" s="8"/>
      <c r="C94" s="9"/>
      <c r="D94" s="8"/>
      <c r="E94" s="4"/>
      <c r="F94" s="5"/>
      <c r="G94" s="4"/>
      <c r="H94" s="2"/>
      <c r="I94" s="10"/>
      <c r="K94" s="8"/>
      <c r="L94" s="3"/>
    </row>
    <row r="95" spans="2:12" ht="14.25">
      <c r="B95" s="8"/>
      <c r="C95" s="9"/>
      <c r="D95" s="8"/>
      <c r="E95" s="4"/>
      <c r="F95" s="5"/>
      <c r="G95" s="4"/>
      <c r="H95" s="2"/>
      <c r="I95" s="10"/>
      <c r="K95" s="8"/>
      <c r="L95" s="3"/>
    </row>
    <row r="96" spans="2:12" ht="14.25">
      <c r="B96" s="8"/>
      <c r="C96" s="9"/>
      <c r="D96" s="8"/>
      <c r="E96" s="4"/>
      <c r="F96" s="5"/>
      <c r="G96" s="4"/>
      <c r="H96" s="2"/>
      <c r="I96" s="10"/>
      <c r="K96" s="8"/>
      <c r="L96" s="3"/>
    </row>
    <row r="97" spans="2:12" ht="14.25">
      <c r="B97" s="8"/>
      <c r="C97" s="47"/>
      <c r="D97" s="8"/>
      <c r="E97" s="4"/>
      <c r="F97" s="5"/>
      <c r="G97" s="4"/>
      <c r="H97" s="2"/>
      <c r="I97" s="10"/>
      <c r="K97" s="8"/>
      <c r="L97" s="3"/>
    </row>
    <row r="98" spans="2:11" ht="12.75">
      <c r="B98" s="2"/>
      <c r="C98" s="48"/>
      <c r="D98" s="8"/>
      <c r="E98" s="56"/>
      <c r="F98" s="8"/>
      <c r="G98" s="56"/>
      <c r="H98" s="8"/>
      <c r="I98" s="10"/>
      <c r="J98" s="8"/>
      <c r="K98" s="8"/>
    </row>
    <row r="99" spans="2:11" ht="10.5" customHeight="1">
      <c r="B99" s="2"/>
      <c r="D99" s="8"/>
      <c r="E99" s="56"/>
      <c r="F99" s="8"/>
      <c r="G99" s="56"/>
      <c r="H99" s="8"/>
      <c r="I99" s="10"/>
      <c r="J99" s="8"/>
      <c r="K99" s="8"/>
    </row>
    <row r="100" spans="2:11" ht="12.75">
      <c r="B100" s="8"/>
      <c r="C100" s="50"/>
      <c r="D100" s="8"/>
      <c r="E100" s="56"/>
      <c r="F100" s="8"/>
      <c r="G100" s="56"/>
      <c r="H100" s="8"/>
      <c r="I100" s="10"/>
      <c r="J100" s="8"/>
      <c r="K100" s="8"/>
    </row>
    <row r="101" spans="2:11" ht="9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2:11" ht="12.75">
      <c r="B102" s="124">
        <v>141</v>
      </c>
      <c r="C102" s="124"/>
      <c r="D102" s="124"/>
      <c r="E102" s="124"/>
      <c r="F102" s="124"/>
      <c r="G102" s="124"/>
      <c r="H102" s="124"/>
      <c r="I102" s="124"/>
      <c r="J102" s="124"/>
      <c r="K102" s="15"/>
    </row>
  </sheetData>
  <sheetProtection/>
  <mergeCells count="4">
    <mergeCell ref="B102:J102"/>
    <mergeCell ref="C6:J6"/>
    <mergeCell ref="F9:J9"/>
    <mergeCell ref="C69:I69"/>
  </mergeCells>
  <printOptions horizontalCentered="1"/>
  <pageMargins left="1" right="1" top="1" bottom="1" header="0.5" footer="0.5"/>
  <pageSetup fitToWidth="0" fitToHeight="1" horizontalDpi="300" verticalDpi="300" orientation="portrait" scale="71" r:id="rId3"/>
  <ignoredErrors>
    <ignoredError sqref="I12:I54 I59" formulaRange="1"/>
  </ignoredErrors>
  <legacyDrawing r:id="rId2"/>
  <oleObjects>
    <oleObject progId="MSPhotoEd.3" shapeId="15184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J4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6384" width="9.140625" style="1" customWidth="1"/>
  </cols>
  <sheetData>
    <row r="2" ht="12.75">
      <c r="F2" s="12" t="s">
        <v>72</v>
      </c>
    </row>
    <row r="4" spans="2:10" ht="15.75">
      <c r="B4" s="14">
        <v>20.02</v>
      </c>
      <c r="C4" s="125" t="s">
        <v>68</v>
      </c>
      <c r="D4" s="125"/>
      <c r="E4" s="125"/>
      <c r="F4" s="125"/>
      <c r="G4" s="125"/>
      <c r="H4" s="125"/>
      <c r="I4" s="125"/>
      <c r="J4" s="15"/>
    </row>
    <row r="6" spans="8:9" ht="12.75">
      <c r="H6" s="117"/>
      <c r="I6" s="99" t="s">
        <v>24</v>
      </c>
    </row>
    <row r="7" spans="3:9" ht="12.75">
      <c r="C7" s="118" t="s">
        <v>1</v>
      </c>
      <c r="D7" s="118"/>
      <c r="E7" s="118" t="s">
        <v>6</v>
      </c>
      <c r="F7" s="118"/>
      <c r="G7" s="118" t="s">
        <v>7</v>
      </c>
      <c r="H7" s="118"/>
      <c r="I7" s="60" t="s">
        <v>41</v>
      </c>
    </row>
    <row r="8" spans="3:9" ht="12.75">
      <c r="C8" s="26">
        <v>1991</v>
      </c>
      <c r="E8" s="28">
        <v>7262</v>
      </c>
      <c r="F8" s="28"/>
      <c r="G8" s="28">
        <v>245</v>
      </c>
      <c r="I8" s="119">
        <f>SUM(E8:G8)</f>
        <v>7507</v>
      </c>
    </row>
    <row r="9" spans="3:9" ht="12.75">
      <c r="C9" s="26">
        <v>1992</v>
      </c>
      <c r="E9" s="28">
        <v>7322</v>
      </c>
      <c r="F9" s="28"/>
      <c r="G9" s="28">
        <v>416</v>
      </c>
      <c r="I9" s="119">
        <f>SUM(E9:G9)</f>
        <v>7738</v>
      </c>
    </row>
    <row r="10" spans="3:9" ht="12.75">
      <c r="C10" s="26">
        <v>1993</v>
      </c>
      <c r="E10" s="28">
        <v>7346</v>
      </c>
      <c r="F10" s="28"/>
      <c r="G10" s="28">
        <v>698</v>
      </c>
      <c r="I10" s="119">
        <f>SUM(E10:G10)</f>
        <v>8044</v>
      </c>
    </row>
    <row r="11" spans="3:9" ht="12.75">
      <c r="C11" s="26">
        <v>1994</v>
      </c>
      <c r="E11" s="28">
        <v>8096</v>
      </c>
      <c r="F11" s="28"/>
      <c r="G11" s="28">
        <v>1211</v>
      </c>
      <c r="I11" s="119">
        <f>SUM(E11:G11)</f>
        <v>9307</v>
      </c>
    </row>
    <row r="12" spans="3:9" ht="12.75">
      <c r="C12" s="26">
        <v>1995</v>
      </c>
      <c r="E12" s="28">
        <v>7625</v>
      </c>
      <c r="F12" s="28"/>
      <c r="G12" s="28">
        <v>1564</v>
      </c>
      <c r="I12" s="119">
        <f>SUM(E12:G12)</f>
        <v>9189</v>
      </c>
    </row>
    <row r="13" spans="3:9" ht="12.75">
      <c r="C13" s="26"/>
      <c r="E13" s="28"/>
      <c r="F13" s="28"/>
      <c r="G13" s="28"/>
      <c r="I13" s="119"/>
    </row>
    <row r="14" spans="3:9" ht="12.75">
      <c r="C14" s="26">
        <v>1996</v>
      </c>
      <c r="E14" s="28">
        <v>8427</v>
      </c>
      <c r="F14" s="28"/>
      <c r="G14" s="28">
        <v>1848</v>
      </c>
      <c r="I14" s="119">
        <f aca="true" t="shared" si="0" ref="I14:I19">SUM(E14:G14)</f>
        <v>10275</v>
      </c>
    </row>
    <row r="15" spans="3:9" ht="12.75">
      <c r="C15" s="26">
        <v>1997</v>
      </c>
      <c r="E15" s="28">
        <v>9942</v>
      </c>
      <c r="F15" s="28"/>
      <c r="G15" s="28">
        <v>2196</v>
      </c>
      <c r="I15" s="119">
        <f t="shared" si="0"/>
        <v>12138</v>
      </c>
    </row>
    <row r="16" spans="3:9" ht="12.75">
      <c r="C16" s="9">
        <v>1998</v>
      </c>
      <c r="D16" s="8"/>
      <c r="E16" s="30">
        <v>10980</v>
      </c>
      <c r="F16" s="8"/>
      <c r="G16" s="30">
        <f>2509624/1000</f>
        <v>2509.624</v>
      </c>
      <c r="H16" s="8"/>
      <c r="I16" s="10">
        <f t="shared" si="0"/>
        <v>13489.624</v>
      </c>
    </row>
    <row r="17" spans="3:9" ht="12.75">
      <c r="C17" s="9">
        <v>1999</v>
      </c>
      <c r="D17" s="8"/>
      <c r="E17" s="30">
        <f>11366493/1000</f>
        <v>11366.493</v>
      </c>
      <c r="F17" s="8"/>
      <c r="G17" s="30">
        <f>2780327/1000</f>
        <v>2780.327</v>
      </c>
      <c r="H17" s="8"/>
      <c r="I17" s="10">
        <f t="shared" si="0"/>
        <v>14146.82</v>
      </c>
    </row>
    <row r="18" spans="3:9" ht="12.75">
      <c r="C18" s="9">
        <v>2000</v>
      </c>
      <c r="D18" s="8"/>
      <c r="E18" s="30">
        <f>11572540/1000</f>
        <v>11572.54</v>
      </c>
      <c r="F18" s="8"/>
      <c r="G18" s="30">
        <f>2841804/1000</f>
        <v>2841.804</v>
      </c>
      <c r="H18" s="8"/>
      <c r="I18" s="10">
        <f t="shared" si="0"/>
        <v>14414.344000000001</v>
      </c>
    </row>
    <row r="19" spans="3:9" ht="12.75">
      <c r="C19" s="9">
        <v>2001</v>
      </c>
      <c r="D19" s="8"/>
      <c r="E19" s="30">
        <v>12637.623</v>
      </c>
      <c r="F19" s="8"/>
      <c r="G19" s="30">
        <v>2914.454</v>
      </c>
      <c r="H19" s="8"/>
      <c r="I19" s="10">
        <f t="shared" si="0"/>
        <v>15552.077</v>
      </c>
    </row>
    <row r="20" ht="12.75">
      <c r="B20" s="8"/>
    </row>
    <row r="21" spans="2:9" ht="12.75">
      <c r="B21" s="8"/>
      <c r="C21" s="9">
        <v>2002</v>
      </c>
      <c r="D21" s="8"/>
      <c r="E21" s="30">
        <v>12895.898</v>
      </c>
      <c r="F21" s="8"/>
      <c r="G21" s="30">
        <v>3089.643</v>
      </c>
      <c r="H21" s="8"/>
      <c r="I21" s="10">
        <f>SUM(E21:G21)</f>
        <v>15985.541</v>
      </c>
    </row>
    <row r="22" spans="2:9" ht="12.75">
      <c r="B22" s="8"/>
      <c r="C22" s="9">
        <v>2003</v>
      </c>
      <c r="D22" s="8"/>
      <c r="E22" s="30">
        <v>13680.845</v>
      </c>
      <c r="F22" s="8"/>
      <c r="G22" s="30">
        <v>2950.488</v>
      </c>
      <c r="H22" s="8"/>
      <c r="I22" s="10">
        <f>SUM(E22:G22)</f>
        <v>16631.333</v>
      </c>
    </row>
    <row r="23" spans="2:9" ht="12.75">
      <c r="B23" s="8"/>
      <c r="C23" s="9">
        <v>2004</v>
      </c>
      <c r="D23" s="8"/>
      <c r="E23" s="30">
        <v>14097.087</v>
      </c>
      <c r="F23" s="8"/>
      <c r="G23" s="30">
        <v>3054.082</v>
      </c>
      <c r="H23" s="8"/>
      <c r="I23" s="10">
        <f>SUM(E23:G23)</f>
        <v>17151.168999999998</v>
      </c>
    </row>
    <row r="24" spans="2:9" ht="12.75">
      <c r="B24" s="8"/>
      <c r="C24" s="9">
        <v>2005</v>
      </c>
      <c r="D24" s="8"/>
      <c r="E24" s="30">
        <v>15243.631</v>
      </c>
      <c r="F24" s="8"/>
      <c r="G24" s="30">
        <v>3237.98</v>
      </c>
      <c r="H24" s="8"/>
      <c r="I24" s="10">
        <f>SUM(E24:G24)</f>
        <v>18481.611</v>
      </c>
    </row>
    <row r="25" spans="2:9" ht="12.75">
      <c r="B25" s="8"/>
      <c r="C25" s="9">
        <v>2006</v>
      </c>
      <c r="D25" s="8"/>
      <c r="E25" s="4">
        <v>15814.933</v>
      </c>
      <c r="F25" s="5"/>
      <c r="G25" s="4">
        <v>3485.06</v>
      </c>
      <c r="H25" s="2"/>
      <c r="I25" s="10">
        <f>SUM(E25:G25)</f>
        <v>19299.993000000002</v>
      </c>
    </row>
    <row r="26" ht="12.75">
      <c r="B26" s="8"/>
    </row>
    <row r="27" spans="2:9" ht="12.75">
      <c r="B27" s="8"/>
      <c r="C27" s="9">
        <v>2007</v>
      </c>
      <c r="D27" s="8"/>
      <c r="E27" s="4">
        <v>15706.508</v>
      </c>
      <c r="F27" s="5"/>
      <c r="G27" s="4">
        <v>3617.419</v>
      </c>
      <c r="H27" s="2"/>
      <c r="I27" s="10">
        <f aca="true" t="shared" si="1" ref="I27:I32">SUM(E27:G27)</f>
        <v>19323.927</v>
      </c>
    </row>
    <row r="28" spans="2:9" ht="12.75">
      <c r="B28" s="8"/>
      <c r="C28" s="9">
        <v>2008</v>
      </c>
      <c r="D28" s="8"/>
      <c r="E28" s="4">
        <v>14536.251</v>
      </c>
      <c r="F28" s="5"/>
      <c r="G28" s="4">
        <v>3318.9</v>
      </c>
      <c r="H28" s="2"/>
      <c r="I28" s="10">
        <f t="shared" si="1"/>
        <v>17855.151</v>
      </c>
    </row>
    <row r="29" spans="2:9" ht="12.75">
      <c r="B29" s="8"/>
      <c r="C29" s="9">
        <v>2009</v>
      </c>
      <c r="D29" s="8"/>
      <c r="E29" s="4">
        <v>13951</v>
      </c>
      <c r="F29" s="5"/>
      <c r="G29" s="4">
        <v>3081</v>
      </c>
      <c r="H29" s="2"/>
      <c r="I29" s="10">
        <f t="shared" si="1"/>
        <v>17032</v>
      </c>
    </row>
    <row r="30" spans="2:9" ht="12.75">
      <c r="B30" s="8"/>
      <c r="C30" s="9">
        <v>2010</v>
      </c>
      <c r="D30" s="8"/>
      <c r="E30" s="4">
        <v>15707.541</v>
      </c>
      <c r="F30" s="5"/>
      <c r="G30" s="4">
        <v>3164</v>
      </c>
      <c r="H30" s="2"/>
      <c r="I30" s="10">
        <f t="shared" si="1"/>
        <v>18871.540999999997</v>
      </c>
    </row>
    <row r="31" spans="2:9" ht="12.75">
      <c r="B31" s="8"/>
      <c r="C31" s="9">
        <v>2011</v>
      </c>
      <c r="D31" s="8"/>
      <c r="E31" s="4">
        <v>16085</v>
      </c>
      <c r="F31" s="5"/>
      <c r="G31" s="4">
        <v>3548</v>
      </c>
      <c r="H31" s="2"/>
      <c r="I31" s="10">
        <f t="shared" si="1"/>
        <v>19633</v>
      </c>
    </row>
    <row r="32" spans="2:9" ht="12.75">
      <c r="B32" s="8"/>
      <c r="C32" s="9">
        <v>2012</v>
      </c>
      <c r="D32" s="8"/>
      <c r="E32" s="4">
        <v>16209</v>
      </c>
      <c r="F32" s="5"/>
      <c r="G32" s="4">
        <v>3363</v>
      </c>
      <c r="H32" s="2"/>
      <c r="I32" s="10">
        <f t="shared" si="1"/>
        <v>19572</v>
      </c>
    </row>
    <row r="33" spans="2:9" ht="12.75">
      <c r="B33" s="8"/>
      <c r="C33" s="9">
        <v>2013</v>
      </c>
      <c r="D33" s="8"/>
      <c r="E33" s="4">
        <v>15998</v>
      </c>
      <c r="F33" s="5"/>
      <c r="G33" s="4">
        <v>3450</v>
      </c>
      <c r="H33" s="2"/>
      <c r="I33" s="10">
        <v>19448</v>
      </c>
    </row>
    <row r="34" spans="2:9" ht="12.75">
      <c r="B34" s="8"/>
      <c r="C34" s="9">
        <v>2014</v>
      </c>
      <c r="D34" s="8"/>
      <c r="E34" s="4">
        <v>16037</v>
      </c>
      <c r="F34" s="5"/>
      <c r="G34" s="4">
        <v>3472</v>
      </c>
      <c r="H34" s="2"/>
      <c r="I34" s="10">
        <v>19509</v>
      </c>
    </row>
    <row r="35" spans="3:9" s="8" customFormat="1" ht="12.75">
      <c r="C35" s="9">
        <v>2015</v>
      </c>
      <c r="E35" s="4">
        <v>16157</v>
      </c>
      <c r="F35" s="5"/>
      <c r="G35" s="4">
        <v>3414</v>
      </c>
      <c r="H35" s="2"/>
      <c r="I35" s="10">
        <f>SUM(E35:G35)</f>
        <v>19571</v>
      </c>
    </row>
    <row r="36" spans="3:9" s="8" customFormat="1" ht="12.75">
      <c r="C36" s="41">
        <v>2016</v>
      </c>
      <c r="D36" s="74"/>
      <c r="E36" s="120">
        <v>16132</v>
      </c>
      <c r="F36" s="121"/>
      <c r="G36" s="120">
        <v>3439</v>
      </c>
      <c r="H36" s="122"/>
      <c r="I36" s="123">
        <f>SUM(E36:G36)</f>
        <v>19571</v>
      </c>
    </row>
    <row r="37" spans="2:9" ht="12.75">
      <c r="B37" s="8"/>
      <c r="C37" s="47" t="s">
        <v>26</v>
      </c>
      <c r="D37" s="8"/>
      <c r="E37" s="4"/>
      <c r="F37" s="5"/>
      <c r="G37" s="4"/>
      <c r="H37" s="2"/>
      <c r="I37" s="10"/>
    </row>
    <row r="38" spans="2:10" ht="12.75">
      <c r="B38" s="2"/>
      <c r="C38" s="48" t="s">
        <v>59</v>
      </c>
      <c r="D38" s="8"/>
      <c r="E38" s="30"/>
      <c r="F38" s="8"/>
      <c r="G38" s="30"/>
      <c r="H38" s="8"/>
      <c r="I38" s="10"/>
      <c r="J38" s="8"/>
    </row>
    <row r="39" spans="2:10" ht="12.75">
      <c r="B39" s="2"/>
      <c r="D39" s="8"/>
      <c r="E39" s="30"/>
      <c r="F39" s="8"/>
      <c r="G39" s="30"/>
      <c r="H39" s="8"/>
      <c r="I39" s="10"/>
      <c r="J39" s="8"/>
    </row>
    <row r="40" spans="2:10" ht="12.75">
      <c r="B40" s="8"/>
      <c r="C40" s="129" t="s">
        <v>47</v>
      </c>
      <c r="D40" s="129"/>
      <c r="E40" s="129"/>
      <c r="F40" s="129"/>
      <c r="G40" s="129"/>
      <c r="H40" s="129"/>
      <c r="I40" s="129"/>
      <c r="J40" s="8"/>
    </row>
    <row r="41" spans="2:10" ht="12.75">
      <c r="B41" s="8"/>
      <c r="C41" s="129"/>
      <c r="D41" s="129"/>
      <c r="E41" s="129"/>
      <c r="F41" s="129"/>
      <c r="G41" s="129"/>
      <c r="H41" s="129"/>
      <c r="I41" s="129"/>
      <c r="J41" s="8"/>
    </row>
    <row r="42" spans="2:10" ht="12.75">
      <c r="B42" s="8"/>
      <c r="C42" s="50"/>
      <c r="D42" s="8"/>
      <c r="E42" s="56"/>
      <c r="F42" s="8"/>
      <c r="G42" s="56"/>
      <c r="H42" s="8"/>
      <c r="I42" s="10"/>
      <c r="J42" s="8"/>
    </row>
    <row r="43" spans="2:10" ht="12.75">
      <c r="B43" s="26"/>
      <c r="C43" s="26"/>
      <c r="D43" s="26"/>
      <c r="E43" s="26"/>
      <c r="F43" s="26"/>
      <c r="G43" s="26"/>
      <c r="H43" s="26"/>
      <c r="I43" s="26"/>
      <c r="J43" s="26"/>
    </row>
  </sheetData>
  <sheetProtection/>
  <mergeCells count="2">
    <mergeCell ref="C4:I4"/>
    <mergeCell ref="C40:I41"/>
  </mergeCells>
  <printOptions/>
  <pageMargins left="0.7" right="0.7" top="0.75" bottom="0.75" header="0.3" footer="0.3"/>
  <pageSetup horizontalDpi="600" verticalDpi="600" orientation="portrait" r:id="rId3"/>
  <legacyDrawing r:id="rId2"/>
  <oleObjects>
    <oleObject progId="MSPhotoEd.3" shapeId="323081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4:AD55"/>
  <sheetViews>
    <sheetView zoomScaleSheetLayoutView="100" zoomScalePageLayoutView="0" workbookViewId="0" topLeftCell="A1">
      <selection activeCell="W2" sqref="W2"/>
    </sheetView>
  </sheetViews>
  <sheetFormatPr defaultColWidth="9.140625" defaultRowHeight="12.75" outlineLevelCol="1"/>
  <cols>
    <col min="1" max="1" width="9.140625" style="1" customWidth="1"/>
    <col min="2" max="2" width="7.7109375" style="1" customWidth="1"/>
    <col min="3" max="11" width="8.57421875" style="1" hidden="1" customWidth="1" outlineLevel="1"/>
    <col min="12" max="12" width="8.57421875" style="1" hidden="1" customWidth="1" collapsed="1"/>
    <col min="13" max="13" width="8.57421875" style="1" hidden="1" customWidth="1"/>
    <col min="14" max="20" width="6.8515625" style="1" hidden="1" customWidth="1"/>
    <col min="21" max="21" width="6.8515625" style="1" customWidth="1"/>
    <col min="22" max="26" width="8.28125" style="1" customWidth="1"/>
    <col min="27" max="30" width="8.00390625" style="1" customWidth="1"/>
    <col min="31" max="16384" width="9.140625" style="1" customWidth="1"/>
  </cols>
  <sheetData>
    <row r="4" spans="24:30" ht="15">
      <c r="X4" s="13"/>
      <c r="Y4" s="12" t="s">
        <v>72</v>
      </c>
      <c r="Z4" s="13"/>
      <c r="AA4" s="13"/>
      <c r="AB4" s="13"/>
      <c r="AC4" s="13"/>
      <c r="AD4" s="13"/>
    </row>
    <row r="7" spans="2:30" ht="15.75">
      <c r="B7" s="14">
        <v>20.03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125" t="s">
        <v>60</v>
      </c>
      <c r="V7" s="131"/>
      <c r="W7" s="131"/>
      <c r="X7" s="131"/>
      <c r="Y7" s="131"/>
      <c r="Z7" s="131"/>
      <c r="AA7" s="131"/>
      <c r="AB7" s="98"/>
      <c r="AC7" s="98"/>
      <c r="AD7" s="98"/>
    </row>
    <row r="8" spans="2:30" ht="15.75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25:30" ht="12.75" customHeight="1">
      <c r="Y9" s="74"/>
      <c r="Z9" s="74"/>
      <c r="AA9" s="8"/>
      <c r="AB9" s="8"/>
      <c r="AC9" s="8"/>
      <c r="AD9" s="8"/>
    </row>
    <row r="10" spans="3:30" ht="13.5" customHeight="1">
      <c r="C10" s="17">
        <v>1981</v>
      </c>
      <c r="D10" s="17">
        <v>1982</v>
      </c>
      <c r="E10" s="17">
        <v>1983</v>
      </c>
      <c r="F10" s="17">
        <v>1984</v>
      </c>
      <c r="G10" s="17">
        <v>1985</v>
      </c>
      <c r="H10" s="17">
        <v>1986</v>
      </c>
      <c r="I10" s="17">
        <v>1987</v>
      </c>
      <c r="J10" s="17">
        <v>1988</v>
      </c>
      <c r="K10" s="17">
        <v>1989</v>
      </c>
      <c r="L10" s="17">
        <v>1990</v>
      </c>
      <c r="M10" s="17">
        <v>1991</v>
      </c>
      <c r="N10" s="17">
        <v>1992</v>
      </c>
      <c r="O10" s="17">
        <v>1993</v>
      </c>
      <c r="P10" s="81">
        <v>1994</v>
      </c>
      <c r="Q10" s="81">
        <v>1995</v>
      </c>
      <c r="R10" s="81">
        <v>1996</v>
      </c>
      <c r="S10" s="81">
        <v>1997</v>
      </c>
      <c r="T10" s="81">
        <v>1998</v>
      </c>
      <c r="U10" s="130" t="s">
        <v>40</v>
      </c>
      <c r="V10" s="130"/>
      <c r="W10" s="130"/>
      <c r="X10" s="130"/>
      <c r="Y10" s="74"/>
      <c r="Z10" s="100"/>
      <c r="AA10" s="60" t="s">
        <v>37</v>
      </c>
      <c r="AB10" s="7"/>
      <c r="AC10" s="7"/>
      <c r="AD10" s="7"/>
    </row>
    <row r="11" spans="3:30" ht="13.5" customHeight="1"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109"/>
      <c r="Q11" s="109"/>
      <c r="R11" s="109"/>
      <c r="S11" s="109"/>
      <c r="T11" s="109"/>
      <c r="U11" s="47"/>
      <c r="V11" s="47"/>
      <c r="W11" s="47"/>
      <c r="X11" s="47"/>
      <c r="Y11" s="8"/>
      <c r="Z11" s="8"/>
      <c r="AA11" s="53"/>
      <c r="AB11" s="7"/>
      <c r="AC11" s="7"/>
      <c r="AD11" s="7"/>
    </row>
    <row r="12" spans="3:27" ht="12.75"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7" t="s">
        <v>8</v>
      </c>
      <c r="V12" s="8"/>
      <c r="W12" s="8"/>
      <c r="X12" s="8"/>
      <c r="Y12" s="8"/>
      <c r="Z12" s="8"/>
      <c r="AA12" s="110">
        <f>SUM(AA14+AA16+AA18+AA20)</f>
        <v>100</v>
      </c>
    </row>
    <row r="13" ht="12" customHeight="1"/>
    <row r="14" spans="21:27" ht="12.75">
      <c r="U14" s="1" t="s">
        <v>27</v>
      </c>
      <c r="AA14" s="111">
        <v>99.5</v>
      </c>
    </row>
    <row r="15" ht="12.75">
      <c r="AA15" s="8"/>
    </row>
    <row r="16" spans="3:30" ht="12.75"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" t="s">
        <v>39</v>
      </c>
      <c r="V16" s="105"/>
      <c r="W16" s="105"/>
      <c r="X16" s="105"/>
      <c r="Y16" s="6"/>
      <c r="AA16" s="103">
        <v>0.1</v>
      </c>
      <c r="AB16" s="6"/>
      <c r="AC16" s="6"/>
      <c r="AD16" s="6"/>
    </row>
    <row r="17" spans="3:30" ht="12.75"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V17" s="105"/>
      <c r="W17" s="105"/>
      <c r="X17" s="105"/>
      <c r="Y17" s="6"/>
      <c r="AA17" s="103"/>
      <c r="AB17" s="6"/>
      <c r="AC17" s="6"/>
      <c r="AD17" s="6"/>
    </row>
    <row r="18" spans="3:30" ht="12.75"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" t="s">
        <v>28</v>
      </c>
      <c r="V18" s="105"/>
      <c r="W18" s="105"/>
      <c r="X18" s="6"/>
      <c r="Y18" s="6"/>
      <c r="AA18" s="103">
        <v>0.2</v>
      </c>
      <c r="AB18" s="6"/>
      <c r="AC18" s="6"/>
      <c r="AD18" s="6"/>
    </row>
    <row r="19" spans="3:30" ht="12.75"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8"/>
      <c r="V19" s="101"/>
      <c r="W19" s="101"/>
      <c r="X19" s="103"/>
      <c r="Y19" s="103"/>
      <c r="AA19" s="103"/>
      <c r="AB19" s="6"/>
      <c r="AC19" s="6"/>
      <c r="AD19" s="6"/>
    </row>
    <row r="20" spans="3:27" ht="12.75"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8" t="s">
        <v>29</v>
      </c>
      <c r="V20" s="8"/>
      <c r="W20" s="8"/>
      <c r="X20" s="8"/>
      <c r="Y20" s="8"/>
      <c r="AA20" s="111">
        <v>0.2</v>
      </c>
    </row>
    <row r="21" spans="3:27" ht="12.75"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74"/>
      <c r="V21" s="74"/>
      <c r="W21" s="74"/>
      <c r="X21" s="74"/>
      <c r="Y21" s="74"/>
      <c r="Z21" s="74"/>
      <c r="AA21" s="112"/>
    </row>
    <row r="23" spans="3:23" ht="12.75" customHeight="1"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13"/>
      <c r="R23" s="113"/>
      <c r="S23" s="113"/>
      <c r="T23" s="105"/>
      <c r="U23" s="105"/>
      <c r="V23" s="105"/>
      <c r="W23" s="105"/>
    </row>
    <row r="24" spans="16:21" ht="12.75">
      <c r="P24" s="105"/>
      <c r="Q24" s="105"/>
      <c r="R24" s="105"/>
      <c r="S24" s="105"/>
      <c r="T24" s="105"/>
      <c r="U24" s="108" t="s">
        <v>52</v>
      </c>
    </row>
    <row r="25" spans="3:30" ht="12.75"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2"/>
      <c r="V25" s="105"/>
      <c r="W25" s="105"/>
      <c r="X25" s="105"/>
      <c r="Y25" s="105"/>
      <c r="AD25" s="6"/>
    </row>
    <row r="26" spans="2:19" ht="12.75">
      <c r="B26" s="63"/>
      <c r="S26" s="105"/>
    </row>
    <row r="27" ht="12.75">
      <c r="S27" s="105"/>
    </row>
    <row r="28" ht="12.75">
      <c r="S28" s="114" t="s">
        <v>14</v>
      </c>
    </row>
    <row r="29" spans="2:30" ht="15.75">
      <c r="B29" s="14">
        <v>20.04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125" t="s">
        <v>48</v>
      </c>
      <c r="V29" s="125"/>
      <c r="W29" s="125"/>
      <c r="X29" s="125"/>
      <c r="Y29" s="125"/>
      <c r="Z29" s="125"/>
      <c r="AA29" s="125"/>
      <c r="AB29" s="87"/>
      <c r="AC29" s="87"/>
      <c r="AD29" s="87"/>
    </row>
    <row r="30" ht="12.75">
      <c r="S30" s="105"/>
    </row>
    <row r="31" spans="19:26" ht="12.75">
      <c r="S31" s="105"/>
      <c r="Z31" s="74"/>
    </row>
    <row r="32" spans="3:30" ht="12.75">
      <c r="C32" s="17">
        <v>1981</v>
      </c>
      <c r="D32" s="17">
        <v>1982</v>
      </c>
      <c r="E32" s="17">
        <v>1983</v>
      </c>
      <c r="F32" s="17">
        <v>1984</v>
      </c>
      <c r="G32" s="17">
        <v>1985</v>
      </c>
      <c r="H32" s="17">
        <v>1986</v>
      </c>
      <c r="I32" s="17">
        <v>1987</v>
      </c>
      <c r="J32" s="17">
        <v>1988</v>
      </c>
      <c r="K32" s="17">
        <v>1989</v>
      </c>
      <c r="L32" s="17">
        <v>1990</v>
      </c>
      <c r="M32" s="17">
        <v>1991</v>
      </c>
      <c r="N32" s="17">
        <v>1992</v>
      </c>
      <c r="O32" s="17">
        <v>1993</v>
      </c>
      <c r="P32" s="81">
        <v>1994</v>
      </c>
      <c r="Q32" s="81">
        <v>1995</v>
      </c>
      <c r="R32" s="81">
        <v>1996</v>
      </c>
      <c r="S32" s="81">
        <v>1997</v>
      </c>
      <c r="T32" s="81">
        <v>1998</v>
      </c>
      <c r="U32" s="130" t="s">
        <v>30</v>
      </c>
      <c r="V32" s="130"/>
      <c r="W32" s="130"/>
      <c r="X32" s="130"/>
      <c r="Y32" s="61"/>
      <c r="Z32" s="100"/>
      <c r="AA32" s="60" t="s">
        <v>37</v>
      </c>
      <c r="AB32" s="7"/>
      <c r="AC32" s="7"/>
      <c r="AD32" s="7"/>
    </row>
    <row r="33" spans="3:30" ht="12.75"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47"/>
      <c r="V33" s="47"/>
      <c r="W33" s="47"/>
      <c r="X33" s="47"/>
      <c r="Y33" s="7"/>
      <c r="Z33" s="8"/>
      <c r="AA33" s="53"/>
      <c r="AB33" s="7"/>
      <c r="AC33" s="7"/>
      <c r="AD33" s="7"/>
    </row>
    <row r="34" spans="13:30" ht="12.75">
      <c r="M34" s="64"/>
      <c r="N34" s="64"/>
      <c r="O34" s="64"/>
      <c r="P34" s="64"/>
      <c r="Q34" s="64"/>
      <c r="R34" s="64"/>
      <c r="S34" s="64"/>
      <c r="T34" s="64"/>
      <c r="U34" s="7" t="s">
        <v>8</v>
      </c>
      <c r="V34" s="82"/>
      <c r="W34" s="82"/>
      <c r="X34" s="82"/>
      <c r="Y34" s="82"/>
      <c r="Z34" s="8"/>
      <c r="AA34" s="82">
        <f>SUM(AA36+AA38+AA40+AA42)</f>
        <v>100</v>
      </c>
      <c r="AB34" s="64"/>
      <c r="AC34" s="64"/>
      <c r="AD34" s="64"/>
    </row>
    <row r="35" ht="12.75">
      <c r="S35" s="105"/>
    </row>
    <row r="36" spans="19:27" ht="12.75">
      <c r="S36" s="105"/>
      <c r="U36" s="1" t="s">
        <v>31</v>
      </c>
      <c r="AA36" s="111">
        <v>38.1</v>
      </c>
    </row>
    <row r="37" spans="19:27" ht="12.75">
      <c r="S37" s="105"/>
      <c r="AA37" s="8"/>
    </row>
    <row r="38" spans="13:30" ht="12.75">
      <c r="M38" s="105"/>
      <c r="N38" s="105"/>
      <c r="O38" s="105"/>
      <c r="P38" s="105"/>
      <c r="Q38" s="105"/>
      <c r="R38" s="105"/>
      <c r="S38" s="105"/>
      <c r="T38" s="105"/>
      <c r="U38" s="1" t="s">
        <v>32</v>
      </c>
      <c r="V38" s="105"/>
      <c r="W38" s="105"/>
      <c r="X38" s="6"/>
      <c r="Y38" s="6"/>
      <c r="AA38" s="103">
        <v>61.4</v>
      </c>
      <c r="AB38" s="6"/>
      <c r="AC38" s="6"/>
      <c r="AD38" s="6"/>
    </row>
    <row r="39" spans="13:30" ht="12.75">
      <c r="M39" s="105"/>
      <c r="N39" s="105"/>
      <c r="O39" s="105"/>
      <c r="P39" s="105"/>
      <c r="Q39" s="105"/>
      <c r="R39" s="105"/>
      <c r="S39" s="105"/>
      <c r="T39" s="105"/>
      <c r="V39" s="105"/>
      <c r="W39" s="105"/>
      <c r="X39" s="6"/>
      <c r="Y39" s="6"/>
      <c r="AA39" s="103"/>
      <c r="AB39" s="6"/>
      <c r="AC39" s="6"/>
      <c r="AD39" s="6"/>
    </row>
    <row r="40" spans="13:30" ht="12.75">
      <c r="M40" s="105"/>
      <c r="N40" s="105"/>
      <c r="O40" s="105"/>
      <c r="P40" s="105"/>
      <c r="Q40" s="105"/>
      <c r="R40" s="105"/>
      <c r="S40" s="101"/>
      <c r="T40" s="105"/>
      <c r="U40" s="1" t="s">
        <v>28</v>
      </c>
      <c r="V40" s="105"/>
      <c r="W40" s="105"/>
      <c r="X40" s="6"/>
      <c r="Y40" s="6"/>
      <c r="AA40" s="103">
        <v>0.2</v>
      </c>
      <c r="AB40" s="6"/>
      <c r="AC40" s="6"/>
      <c r="AD40" s="6"/>
    </row>
    <row r="41" spans="13:30" ht="12.75">
      <c r="M41" s="105"/>
      <c r="N41" s="105"/>
      <c r="O41" s="105"/>
      <c r="P41" s="105"/>
      <c r="Q41" s="105"/>
      <c r="R41" s="105"/>
      <c r="S41" s="101"/>
      <c r="T41" s="105"/>
      <c r="U41" s="8"/>
      <c r="V41" s="101"/>
      <c r="W41" s="101"/>
      <c r="X41" s="103"/>
      <c r="Y41" s="103"/>
      <c r="AA41" s="103"/>
      <c r="AB41" s="6"/>
      <c r="AC41" s="6"/>
      <c r="AD41" s="6"/>
    </row>
    <row r="42" spans="16:27" ht="12.75">
      <c r="P42" s="105"/>
      <c r="Q42" s="105"/>
      <c r="R42" s="105"/>
      <c r="S42" s="105"/>
      <c r="T42" s="105"/>
      <c r="U42" s="8" t="s">
        <v>29</v>
      </c>
      <c r="V42" s="101"/>
      <c r="W42" s="101"/>
      <c r="X42" s="8"/>
      <c r="Y42" s="8"/>
      <c r="AA42" s="111">
        <v>0.3</v>
      </c>
    </row>
    <row r="43" spans="16:27" ht="12.75">
      <c r="P43" s="105"/>
      <c r="Q43" s="105"/>
      <c r="R43" s="105"/>
      <c r="S43" s="105"/>
      <c r="T43" s="105"/>
      <c r="U43" s="74"/>
      <c r="V43" s="107"/>
      <c r="W43" s="107"/>
      <c r="X43" s="74"/>
      <c r="Y43" s="74"/>
      <c r="Z43" s="74"/>
      <c r="AA43" s="112"/>
    </row>
    <row r="45" spans="2:30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15"/>
      <c r="T45" s="115"/>
      <c r="U45" s="108" t="s">
        <v>52</v>
      </c>
      <c r="V45" s="8"/>
      <c r="W45" s="8"/>
      <c r="X45" s="8"/>
      <c r="Y45" s="8"/>
      <c r="Z45" s="8"/>
      <c r="AA45" s="8"/>
      <c r="AB45" s="8"/>
      <c r="AC45" s="8"/>
      <c r="AD45" s="8"/>
    </row>
    <row r="46" ht="12.75">
      <c r="P46" s="15"/>
    </row>
    <row r="47" ht="12.75">
      <c r="P47" s="15"/>
    </row>
    <row r="49" spans="21:23" ht="12.75">
      <c r="U49" s="15"/>
      <c r="V49" s="15"/>
      <c r="W49" s="15"/>
    </row>
    <row r="50" spans="2:30" ht="12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ht="12.75">
      <c r="B51" s="51"/>
    </row>
    <row r="53" spans="13:19" ht="12.75">
      <c r="M53" s="116"/>
      <c r="N53" s="116"/>
      <c r="O53" s="116"/>
      <c r="P53" s="116"/>
      <c r="Q53" s="116"/>
      <c r="S53" s="15"/>
    </row>
    <row r="55" spans="2:19" ht="12.7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15"/>
    </row>
  </sheetData>
  <sheetProtection/>
  <mergeCells count="4">
    <mergeCell ref="U10:X10"/>
    <mergeCell ref="U32:X32"/>
    <mergeCell ref="U7:AA7"/>
    <mergeCell ref="U29:AA29"/>
  </mergeCells>
  <printOptions horizontalCentered="1"/>
  <pageMargins left="1" right="1" top="1" bottom="1" header="0.5" footer="0.24"/>
  <pageSetup horizontalDpi="300" verticalDpi="300" orientation="portrait" scale="84" r:id="rId3"/>
  <legacyDrawing r:id="rId2"/>
  <oleObjects>
    <oleObject progId="MSPhotoEd.3" shapeId="1597258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4:X68"/>
  <sheetViews>
    <sheetView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27.140625" style="1" customWidth="1"/>
    <col min="4" max="4" width="6.8515625" style="1" hidden="1" customWidth="1"/>
    <col min="5" max="8" width="8.28125" style="1" hidden="1" customWidth="1"/>
    <col min="9" max="10" width="13.28125" style="1" hidden="1" customWidth="1"/>
    <col min="11" max="11" width="13.28125" style="1" customWidth="1"/>
    <col min="12" max="13" width="13.28125" style="1" hidden="1" customWidth="1"/>
    <col min="14" max="14" width="1.28515625" style="1" customWidth="1"/>
    <col min="15" max="15" width="10.140625" style="1" hidden="1" customWidth="1"/>
    <col min="16" max="16" width="9.7109375" style="1" hidden="1" customWidth="1"/>
    <col min="17" max="17" width="9.8515625" style="1" customWidth="1"/>
    <col min="18" max="16384" width="9.140625" style="1" customWidth="1"/>
  </cols>
  <sheetData>
    <row r="4" spans="6:20" ht="15"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T4" s="12" t="s">
        <v>72</v>
      </c>
    </row>
    <row r="7" spans="2:22" ht="15.75">
      <c r="B7" s="14">
        <v>20.05</v>
      </c>
      <c r="C7" s="125" t="s">
        <v>69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2:16" ht="12.75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3:23" ht="12.75" customHeight="1">
      <c r="C9" s="133" t="s">
        <v>25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</row>
    <row r="10" spans="3:23" ht="13.5" customHeight="1">
      <c r="C10" s="17"/>
      <c r="D10" s="60">
        <v>2000</v>
      </c>
      <c r="E10" s="61">
        <v>2001</v>
      </c>
      <c r="F10" s="61">
        <v>2002</v>
      </c>
      <c r="G10" s="61">
        <v>2003</v>
      </c>
      <c r="H10" s="61">
        <v>2004</v>
      </c>
      <c r="I10" s="61">
        <v>2005</v>
      </c>
      <c r="J10" s="62">
        <v>2006</v>
      </c>
      <c r="K10" s="61"/>
      <c r="L10" s="61">
        <v>2008</v>
      </c>
      <c r="M10" s="62">
        <v>2009</v>
      </c>
      <c r="N10" s="62"/>
      <c r="O10" s="62">
        <v>2010</v>
      </c>
      <c r="P10" s="61">
        <v>2011</v>
      </c>
      <c r="Q10" s="61">
        <v>2012</v>
      </c>
      <c r="R10" s="61">
        <v>2013</v>
      </c>
      <c r="S10" s="61">
        <v>2014</v>
      </c>
      <c r="T10" s="61">
        <v>2015</v>
      </c>
      <c r="U10" s="61">
        <v>2016</v>
      </c>
      <c r="V10" s="61">
        <v>2017</v>
      </c>
      <c r="W10" s="61">
        <v>2018</v>
      </c>
    </row>
    <row r="11" spans="3:23" ht="13.5" customHeight="1">
      <c r="C11" s="55"/>
      <c r="D11" s="5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7"/>
      <c r="R11" s="7"/>
      <c r="S11" s="7"/>
      <c r="T11" s="7"/>
      <c r="U11" s="7"/>
      <c r="V11" s="7"/>
      <c r="W11" s="7"/>
    </row>
    <row r="12" spans="3:23" ht="12.75">
      <c r="C12" s="63" t="s">
        <v>42</v>
      </c>
      <c r="D12" s="64">
        <f>SUM(D15:D19)</f>
        <v>987.6</v>
      </c>
      <c r="E12" s="64">
        <f>SUM(E15:E19)</f>
        <v>1096.1000000000001</v>
      </c>
      <c r="F12" s="64">
        <f>SUM(F15:F19)</f>
        <v>1144.25115</v>
      </c>
      <c r="G12" s="64">
        <f>SUM(G15:G19)</f>
        <v>1197.8000000000002</v>
      </c>
      <c r="H12" s="64">
        <f>SUM(H15:H19)</f>
        <v>1289.1000000000001</v>
      </c>
      <c r="I12" s="64">
        <f>SUM(I15:I19)</f>
        <v>1372.6</v>
      </c>
      <c r="J12" s="64">
        <f>SUM(J15:J19)</f>
        <v>1639.6000000000001</v>
      </c>
      <c r="K12" s="64"/>
      <c r="L12" s="64">
        <f>SUM(L15:L19)</f>
        <v>1703.2</v>
      </c>
      <c r="M12" s="64">
        <f>SUM(M15:M19)</f>
        <v>1794.5</v>
      </c>
      <c r="N12" s="64"/>
      <c r="O12" s="64">
        <f>SUM(O15:O19)</f>
        <v>1768.6</v>
      </c>
      <c r="P12" s="64">
        <f>SUM(P15:P19)</f>
        <v>1978.8999999999999</v>
      </c>
      <c r="Q12" s="64">
        <f>SUM(Q15:Q19)</f>
        <v>2013.9999999999998</v>
      </c>
      <c r="R12" s="64">
        <f>SUM(R15:R19)</f>
        <v>1997.4999999999998</v>
      </c>
      <c r="S12" s="64">
        <f>SUM(S15:S19)</f>
        <v>2054.4</v>
      </c>
      <c r="T12" s="64">
        <f>SUM(T15:T19)</f>
        <v>2061.2000000000003</v>
      </c>
      <c r="U12" s="64">
        <f>SUM(U15:U19)</f>
        <v>2193.6000000000004</v>
      </c>
      <c r="V12" s="64">
        <v>1381</v>
      </c>
      <c r="W12" s="64">
        <v>1459.5</v>
      </c>
    </row>
    <row r="13" ht="12" customHeight="1"/>
    <row r="14" ht="12.75">
      <c r="C14" s="12" t="s">
        <v>66</v>
      </c>
    </row>
    <row r="15" spans="3:23" ht="12.75">
      <c r="C15" s="65" t="s">
        <v>56</v>
      </c>
      <c r="D15" s="66">
        <v>402.2</v>
      </c>
      <c r="E15" s="66">
        <v>496.5</v>
      </c>
      <c r="F15" s="66">
        <v>537.05115</v>
      </c>
      <c r="G15" s="66">
        <v>562</v>
      </c>
      <c r="H15" s="66">
        <v>612.6</v>
      </c>
      <c r="I15" s="66">
        <v>628.6</v>
      </c>
      <c r="J15" s="66">
        <v>821.4</v>
      </c>
      <c r="K15" s="66"/>
      <c r="L15" s="66">
        <v>821.9</v>
      </c>
      <c r="M15" s="66">
        <v>853.9</v>
      </c>
      <c r="N15" s="66"/>
      <c r="O15" s="66">
        <v>859.9</v>
      </c>
      <c r="P15" s="66">
        <v>869.4</v>
      </c>
      <c r="Q15" s="66">
        <v>854.9</v>
      </c>
      <c r="R15" s="66">
        <v>801.4</v>
      </c>
      <c r="S15" s="66">
        <v>803.1</v>
      </c>
      <c r="T15" s="66">
        <v>791.2</v>
      </c>
      <c r="U15" s="66">
        <v>888.6</v>
      </c>
      <c r="V15" s="67" t="s">
        <v>65</v>
      </c>
      <c r="W15" s="67"/>
    </row>
    <row r="16" spans="3:24" ht="12.75">
      <c r="C16" s="65" t="s">
        <v>57</v>
      </c>
      <c r="D16" s="66">
        <v>578.3</v>
      </c>
      <c r="E16" s="66">
        <v>593.9</v>
      </c>
      <c r="F16" s="66">
        <v>601.8</v>
      </c>
      <c r="G16" s="66">
        <v>630.4</v>
      </c>
      <c r="H16" s="66">
        <v>668.6</v>
      </c>
      <c r="I16" s="66">
        <v>737</v>
      </c>
      <c r="J16" s="66">
        <v>811.5</v>
      </c>
      <c r="K16" s="66"/>
      <c r="L16" s="66">
        <v>874.4</v>
      </c>
      <c r="M16" s="66">
        <v>937.7</v>
      </c>
      <c r="N16" s="66"/>
      <c r="O16" s="66">
        <v>907.6</v>
      </c>
      <c r="P16" s="66">
        <v>1108.2</v>
      </c>
      <c r="Q16" s="66">
        <v>1158.3</v>
      </c>
      <c r="R16" s="66">
        <v>1194.8</v>
      </c>
      <c r="S16" s="66">
        <v>1250.7</v>
      </c>
      <c r="T16" s="66">
        <v>1269.2</v>
      </c>
      <c r="U16" s="66">
        <v>1304.2</v>
      </c>
      <c r="V16" s="66">
        <v>1381</v>
      </c>
      <c r="W16" s="66">
        <v>1459.5</v>
      </c>
      <c r="X16" s="68"/>
    </row>
    <row r="17" ht="12.75">
      <c r="D17" s="66"/>
    </row>
    <row r="18" spans="3:24" ht="12.75">
      <c r="C18" s="12" t="s">
        <v>53</v>
      </c>
      <c r="D18" s="66"/>
      <c r="X18" s="68"/>
    </row>
    <row r="19" spans="3:23" ht="12.75">
      <c r="C19" s="65" t="s">
        <v>58</v>
      </c>
      <c r="D19" s="66">
        <v>7.1</v>
      </c>
      <c r="E19" s="66">
        <v>5.7</v>
      </c>
      <c r="F19" s="66">
        <v>5.4</v>
      </c>
      <c r="G19" s="66">
        <v>5.4</v>
      </c>
      <c r="H19" s="66">
        <v>7.9</v>
      </c>
      <c r="I19" s="66">
        <v>7</v>
      </c>
      <c r="J19" s="66">
        <v>6.7</v>
      </c>
      <c r="K19" s="66"/>
      <c r="L19" s="66">
        <v>6.9</v>
      </c>
      <c r="M19" s="66">
        <v>2.9</v>
      </c>
      <c r="N19" s="66"/>
      <c r="O19" s="66">
        <v>1.1</v>
      </c>
      <c r="P19" s="66">
        <v>1.3</v>
      </c>
      <c r="Q19" s="66">
        <v>0.8</v>
      </c>
      <c r="R19" s="66">
        <v>1.3</v>
      </c>
      <c r="S19" s="66">
        <v>0.6</v>
      </c>
      <c r="T19" s="66">
        <v>0.8</v>
      </c>
      <c r="U19" s="66">
        <v>0.8</v>
      </c>
      <c r="V19" s="66">
        <v>0.6</v>
      </c>
      <c r="W19" s="66">
        <v>0.6</v>
      </c>
    </row>
    <row r="20" spans="4:24" ht="12.75">
      <c r="D20" s="66"/>
      <c r="X20" s="68"/>
    </row>
    <row r="21" spans="3:4" ht="12.75">
      <c r="C21" s="12" t="s">
        <v>61</v>
      </c>
      <c r="D21" s="66"/>
    </row>
    <row r="22" spans="3:23" ht="14.25">
      <c r="C22" s="68" t="s">
        <v>54</v>
      </c>
      <c r="D22" s="66">
        <v>965.8</v>
      </c>
      <c r="E22" s="66">
        <v>1073.7</v>
      </c>
      <c r="F22" s="66">
        <v>1120.3</v>
      </c>
      <c r="G22" s="66">
        <v>1178.4</v>
      </c>
      <c r="H22" s="66">
        <v>1259.6</v>
      </c>
      <c r="I22" s="1">
        <f>720.9+628.6</f>
        <v>1349.5</v>
      </c>
      <c r="J22" s="1">
        <v>1619.6</v>
      </c>
      <c r="K22" s="66"/>
      <c r="L22" s="66">
        <f>816.3+863.9</f>
        <v>1680.1999999999998</v>
      </c>
      <c r="M22" s="66">
        <f>927.9+845.5</f>
        <v>1773.4</v>
      </c>
      <c r="N22" s="69"/>
      <c r="O22" s="66">
        <f>853.2+901.2</f>
        <v>1754.4</v>
      </c>
      <c r="P22" s="70">
        <v>1706</v>
      </c>
      <c r="Q22" s="66">
        <v>1763.6</v>
      </c>
      <c r="R22" s="66">
        <v>1639</v>
      </c>
      <c r="S22" s="66">
        <v>1715.5</v>
      </c>
      <c r="T22" s="66">
        <v>1776.5</v>
      </c>
      <c r="U22" s="66">
        <v>1038.1</v>
      </c>
      <c r="V22" s="66">
        <v>1381.7</v>
      </c>
      <c r="W22" s="66">
        <v>1451.6</v>
      </c>
    </row>
    <row r="23" spans="3:23" ht="12.75">
      <c r="C23" s="68" t="s">
        <v>55</v>
      </c>
      <c r="D23" s="66" t="e">
        <f>'.05,.06,.07'!#REF!</f>
        <v>#REF!</v>
      </c>
      <c r="E23" s="66" t="e">
        <f>'.05,.06,.07'!#REF!</f>
        <v>#REF!</v>
      </c>
      <c r="F23" s="66" t="e">
        <f>'.05,.06,.07'!#REF!</f>
        <v>#REF!</v>
      </c>
      <c r="G23" s="66" t="e">
        <f>'.05,.06,.07'!#REF!</f>
        <v>#REF!</v>
      </c>
      <c r="H23" s="66" t="e">
        <f>'.05,.06,.07'!#REF!</f>
        <v>#REF!</v>
      </c>
      <c r="I23" s="1">
        <v>23.1</v>
      </c>
      <c r="J23" s="27">
        <v>20</v>
      </c>
      <c r="K23" s="66"/>
      <c r="L23" s="66">
        <v>17.4</v>
      </c>
      <c r="M23" s="66">
        <v>12.7</v>
      </c>
      <c r="N23" s="66"/>
      <c r="O23" s="66">
        <v>7.4</v>
      </c>
      <c r="P23" s="66">
        <v>8.7</v>
      </c>
      <c r="Q23" s="66">
        <v>6.9</v>
      </c>
      <c r="R23" s="66">
        <v>7.1</v>
      </c>
      <c r="S23" s="66">
        <v>6.3</v>
      </c>
      <c r="T23" s="66">
        <v>7.9</v>
      </c>
      <c r="U23" s="66">
        <v>9.2</v>
      </c>
      <c r="V23" s="66">
        <v>15.3</v>
      </c>
      <c r="W23" s="66">
        <v>8.5</v>
      </c>
    </row>
    <row r="24" spans="4:11" ht="12.75">
      <c r="D24" s="66"/>
      <c r="E24" s="66"/>
      <c r="F24" s="66"/>
      <c r="G24" s="66"/>
      <c r="H24" s="66"/>
      <c r="I24" s="66"/>
      <c r="J24" s="66"/>
      <c r="K24" s="66"/>
    </row>
    <row r="25" spans="3:11" ht="12.75">
      <c r="C25" s="63" t="s">
        <v>13</v>
      </c>
      <c r="D25" s="66"/>
      <c r="K25" s="71"/>
    </row>
    <row r="26" spans="3:23" ht="12.75">
      <c r="C26" s="72" t="s">
        <v>9</v>
      </c>
      <c r="D26" s="73">
        <v>48.7</v>
      </c>
      <c r="E26" s="73">
        <v>52.2</v>
      </c>
      <c r="F26" s="73">
        <v>0</v>
      </c>
      <c r="G26" s="73">
        <v>35.7</v>
      </c>
      <c r="H26" s="73">
        <v>31.7</v>
      </c>
      <c r="I26" s="73">
        <v>28.6</v>
      </c>
      <c r="J26" s="73">
        <v>51.9</v>
      </c>
      <c r="K26" s="73"/>
      <c r="L26" s="73">
        <v>38.6</v>
      </c>
      <c r="M26" s="73">
        <v>37.9</v>
      </c>
      <c r="N26" s="73"/>
      <c r="O26" s="73">
        <v>36.8</v>
      </c>
      <c r="P26" s="74">
        <v>33.8</v>
      </c>
      <c r="Q26" s="73">
        <v>30.7</v>
      </c>
      <c r="R26" s="73">
        <v>17.4</v>
      </c>
      <c r="S26" s="73">
        <v>26.6</v>
      </c>
      <c r="T26" s="73">
        <v>18.3</v>
      </c>
      <c r="U26" s="75" t="s">
        <v>65</v>
      </c>
      <c r="V26" s="75" t="s">
        <v>65</v>
      </c>
      <c r="W26" s="75" t="s">
        <v>65</v>
      </c>
    </row>
    <row r="28" ht="12.75">
      <c r="C28" s="50" t="s">
        <v>63</v>
      </c>
    </row>
    <row r="29" ht="12.75">
      <c r="C29" s="51"/>
    </row>
    <row r="31" spans="2:22" ht="15.75">
      <c r="B31" s="14">
        <v>20.06</v>
      </c>
      <c r="C31" s="125" t="s">
        <v>70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</row>
    <row r="33" spans="19:23" ht="12.75">
      <c r="S33" s="59"/>
      <c r="U33" s="133" t="s">
        <v>25</v>
      </c>
      <c r="V33" s="133"/>
      <c r="W33" s="133"/>
    </row>
    <row r="34" spans="3:23" ht="12.75">
      <c r="C34" s="17"/>
      <c r="D34" s="60">
        <v>2000</v>
      </c>
      <c r="E34" s="61">
        <v>2001</v>
      </c>
      <c r="F34" s="61">
        <v>2002</v>
      </c>
      <c r="G34" s="61">
        <v>2003</v>
      </c>
      <c r="H34" s="61">
        <v>2004</v>
      </c>
      <c r="I34" s="61">
        <v>2005</v>
      </c>
      <c r="J34" s="61">
        <v>2006</v>
      </c>
      <c r="K34" s="61"/>
      <c r="L34" s="61">
        <v>2008</v>
      </c>
      <c r="M34" s="61">
        <v>2009</v>
      </c>
      <c r="N34" s="61"/>
      <c r="O34" s="61">
        <v>2010</v>
      </c>
      <c r="P34" s="61">
        <v>2011</v>
      </c>
      <c r="Q34" s="61">
        <v>2012</v>
      </c>
      <c r="R34" s="61">
        <v>2013</v>
      </c>
      <c r="S34" s="61">
        <v>2014</v>
      </c>
      <c r="T34" s="61">
        <v>2015</v>
      </c>
      <c r="U34" s="61">
        <v>2016</v>
      </c>
      <c r="V34" s="61">
        <v>2017</v>
      </c>
      <c r="W34" s="61">
        <v>2018</v>
      </c>
    </row>
    <row r="36" spans="3:23" ht="12.75">
      <c r="C36" s="63" t="s">
        <v>43</v>
      </c>
      <c r="J36" s="64">
        <f>SUM(J38:J39)</f>
        <v>25.700000000000003</v>
      </c>
      <c r="K36" s="64"/>
      <c r="L36" s="64">
        <f>SUM(L38:L39)</f>
        <v>27.1</v>
      </c>
      <c r="M36" s="64">
        <f>SUM(M38:M39)</f>
        <v>27.1</v>
      </c>
      <c r="N36" s="64"/>
      <c r="O36" s="64">
        <f>SUM(O38:O39)</f>
        <v>23.7</v>
      </c>
      <c r="P36" s="12">
        <v>24.7</v>
      </c>
      <c r="Q36" s="76">
        <f>SUM(Q38:Q39)</f>
        <v>30.200000000000003</v>
      </c>
      <c r="R36" s="12">
        <v>24.3</v>
      </c>
      <c r="S36" s="12">
        <v>25.2</v>
      </c>
      <c r="T36" s="76">
        <f>SUM(T38:T39)</f>
        <v>25.799999999999997</v>
      </c>
      <c r="U36" s="76">
        <f>SUM(U38:U39)</f>
        <v>29.3</v>
      </c>
      <c r="V36" s="76">
        <f>SUM(V38:V39)</f>
        <v>28.2</v>
      </c>
      <c r="W36" s="76">
        <f>SUM(W38:W39)</f>
        <v>30.7</v>
      </c>
    </row>
    <row r="37" spans="3:15" ht="12.75">
      <c r="C37" s="63"/>
      <c r="J37" s="64"/>
      <c r="K37" s="64"/>
      <c r="L37" s="64"/>
      <c r="M37" s="64"/>
      <c r="N37" s="64"/>
      <c r="O37" s="64"/>
    </row>
    <row r="38" spans="3:23" ht="12.75">
      <c r="C38" s="1" t="s">
        <v>11</v>
      </c>
      <c r="D38" s="66">
        <v>10.6</v>
      </c>
      <c r="E38" s="66">
        <v>11.3</v>
      </c>
      <c r="F38" s="66">
        <v>9.6</v>
      </c>
      <c r="G38" s="66">
        <v>11.1</v>
      </c>
      <c r="H38" s="66">
        <v>12.5</v>
      </c>
      <c r="I38" s="66">
        <v>14.3</v>
      </c>
      <c r="J38" s="66">
        <v>15.9</v>
      </c>
      <c r="K38" s="66"/>
      <c r="L38" s="66">
        <v>13.2</v>
      </c>
      <c r="M38" s="66">
        <v>10.3</v>
      </c>
      <c r="N38" s="66"/>
      <c r="O38" s="66">
        <v>9.2</v>
      </c>
      <c r="P38" s="66">
        <v>10.4</v>
      </c>
      <c r="Q38" s="66">
        <v>14.1</v>
      </c>
      <c r="R38" s="66">
        <v>10.6</v>
      </c>
      <c r="S38" s="66">
        <v>12</v>
      </c>
      <c r="T38" s="66">
        <v>13.1</v>
      </c>
      <c r="U38" s="66">
        <v>15.4</v>
      </c>
      <c r="V38" s="66">
        <v>15</v>
      </c>
      <c r="W38" s="66">
        <v>18.4</v>
      </c>
    </row>
    <row r="39" spans="3:23" ht="12.75">
      <c r="C39" s="74" t="s">
        <v>12</v>
      </c>
      <c r="D39" s="73">
        <v>6.5</v>
      </c>
      <c r="E39" s="73">
        <v>6.6</v>
      </c>
      <c r="F39" s="73">
        <v>7.1</v>
      </c>
      <c r="G39" s="73">
        <v>6.9</v>
      </c>
      <c r="H39" s="73">
        <v>11.1</v>
      </c>
      <c r="I39" s="73">
        <v>9.6</v>
      </c>
      <c r="J39" s="73">
        <v>9.8</v>
      </c>
      <c r="K39" s="73"/>
      <c r="L39" s="73">
        <v>13.9</v>
      </c>
      <c r="M39" s="73">
        <v>16.8</v>
      </c>
      <c r="N39" s="73"/>
      <c r="O39" s="73">
        <v>14.5</v>
      </c>
      <c r="P39" s="74">
        <v>14.3</v>
      </c>
      <c r="Q39" s="74">
        <v>16.1</v>
      </c>
      <c r="R39" s="74">
        <v>13.7</v>
      </c>
      <c r="S39" s="74">
        <v>13.2</v>
      </c>
      <c r="T39" s="74">
        <v>12.7</v>
      </c>
      <c r="U39" s="74">
        <v>13.9</v>
      </c>
      <c r="V39" s="74">
        <v>13.2</v>
      </c>
      <c r="W39" s="74">
        <v>12.3</v>
      </c>
    </row>
    <row r="40" ht="12.75">
      <c r="C40" s="50" t="s">
        <v>49</v>
      </c>
    </row>
    <row r="41" ht="12.75">
      <c r="C41" s="51"/>
    </row>
    <row r="42" ht="14.25">
      <c r="B42" s="78"/>
    </row>
    <row r="43" spans="2:22" ht="15.75">
      <c r="B43" s="14">
        <v>20.07</v>
      </c>
      <c r="C43" s="125" t="s">
        <v>74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</row>
    <row r="46" spans="6:23" ht="12.75">
      <c r="F46" s="79"/>
      <c r="N46" s="59"/>
      <c r="S46" s="80"/>
      <c r="U46" s="133" t="s">
        <v>25</v>
      </c>
      <c r="V46" s="133"/>
      <c r="W46" s="133"/>
    </row>
    <row r="47" spans="3:23" ht="12.75">
      <c r="C47" s="81"/>
      <c r="D47" s="61">
        <v>2000</v>
      </c>
      <c r="E47" s="61">
        <v>2001</v>
      </c>
      <c r="F47" s="61">
        <v>2002</v>
      </c>
      <c r="G47" s="61">
        <v>2003</v>
      </c>
      <c r="H47" s="61">
        <v>2004</v>
      </c>
      <c r="I47" s="61">
        <v>2005</v>
      </c>
      <c r="J47" s="61">
        <v>2006</v>
      </c>
      <c r="K47" s="61"/>
      <c r="L47" s="61">
        <v>2008</v>
      </c>
      <c r="M47" s="61">
        <v>2009</v>
      </c>
      <c r="N47" s="61">
        <v>2010</v>
      </c>
      <c r="O47" s="61">
        <v>2010</v>
      </c>
      <c r="P47" s="61">
        <v>2011</v>
      </c>
      <c r="Q47" s="61">
        <v>2012</v>
      </c>
      <c r="R47" s="61">
        <v>2013</v>
      </c>
      <c r="S47" s="61">
        <v>2014</v>
      </c>
      <c r="T47" s="61">
        <v>2015</v>
      </c>
      <c r="U47" s="61">
        <v>2016</v>
      </c>
      <c r="V47" s="61">
        <v>2017</v>
      </c>
      <c r="W47" s="61">
        <v>2018</v>
      </c>
    </row>
    <row r="49" spans="3:23" ht="12.75">
      <c r="C49" s="63" t="s">
        <v>19</v>
      </c>
      <c r="J49" s="82">
        <f>+J51+J52</f>
        <v>20</v>
      </c>
      <c r="K49" s="82"/>
      <c r="L49" s="82">
        <f>+L51+L52</f>
        <v>17.4</v>
      </c>
      <c r="M49" s="82">
        <f>+M51+M52</f>
        <v>12.700000000000001</v>
      </c>
      <c r="O49" s="83">
        <f>+O51+O52</f>
        <v>7.5</v>
      </c>
      <c r="P49" s="83">
        <v>8.8</v>
      </c>
      <c r="Q49" s="83">
        <v>6.9</v>
      </c>
      <c r="R49" s="83">
        <v>7.1</v>
      </c>
      <c r="S49" s="83">
        <v>6.3</v>
      </c>
      <c r="T49" s="83">
        <f>SUM(T51:T52)</f>
        <v>7.8</v>
      </c>
      <c r="U49" s="83">
        <f>SUM(U51:U52)</f>
        <v>9.200000000000001</v>
      </c>
      <c r="V49" s="83">
        <f>SUM(V51:V52)</f>
        <v>15.299999999999999</v>
      </c>
      <c r="W49" s="83">
        <f>SUM(W51:W52)</f>
        <v>8.5</v>
      </c>
    </row>
    <row r="50" spans="4:6" ht="15.75" customHeight="1">
      <c r="D50" s="66"/>
      <c r="E50" s="66"/>
      <c r="F50" s="66"/>
    </row>
    <row r="51" spans="3:23" ht="16.5" customHeight="1">
      <c r="C51" s="84" t="s">
        <v>10</v>
      </c>
      <c r="D51" s="66">
        <v>7.1</v>
      </c>
      <c r="E51" s="66">
        <v>5.7</v>
      </c>
      <c r="F51" s="66">
        <v>5.4</v>
      </c>
      <c r="G51" s="66">
        <v>5.4</v>
      </c>
      <c r="H51" s="66">
        <v>7.9</v>
      </c>
      <c r="I51" s="66">
        <v>7</v>
      </c>
      <c r="J51" s="66">
        <v>6.7</v>
      </c>
      <c r="K51" s="66"/>
      <c r="L51" s="66">
        <v>6.9</v>
      </c>
      <c r="M51" s="66">
        <v>2.9</v>
      </c>
      <c r="N51" s="66"/>
      <c r="O51" s="66">
        <v>1.1</v>
      </c>
      <c r="P51" s="66">
        <v>1.3</v>
      </c>
      <c r="Q51" s="66">
        <v>0.8</v>
      </c>
      <c r="R51" s="66">
        <v>1.3</v>
      </c>
      <c r="S51" s="66">
        <v>0.6</v>
      </c>
      <c r="T51" s="66">
        <v>0.8</v>
      </c>
      <c r="U51" s="66">
        <v>0.8</v>
      </c>
      <c r="V51" s="66">
        <v>0.6</v>
      </c>
      <c r="W51" s="66">
        <v>0.6</v>
      </c>
    </row>
    <row r="52" spans="3:23" ht="12.75">
      <c r="C52" s="85" t="s">
        <v>20</v>
      </c>
      <c r="D52" s="73">
        <v>14.1</v>
      </c>
      <c r="E52" s="73">
        <v>16.2</v>
      </c>
      <c r="F52" s="73">
        <v>17.3</v>
      </c>
      <c r="G52" s="73">
        <v>13.3</v>
      </c>
      <c r="H52" s="73">
        <v>21.6</v>
      </c>
      <c r="I52" s="73">
        <v>16.1</v>
      </c>
      <c r="J52" s="73">
        <v>13.3</v>
      </c>
      <c r="K52" s="73"/>
      <c r="L52" s="73">
        <v>10.5</v>
      </c>
      <c r="M52" s="73">
        <v>9.8</v>
      </c>
      <c r="N52" s="73"/>
      <c r="O52" s="73">
        <v>6.4</v>
      </c>
      <c r="P52" s="73">
        <v>7.5</v>
      </c>
      <c r="Q52" s="73">
        <v>6.1</v>
      </c>
      <c r="R52" s="73">
        <v>5.8</v>
      </c>
      <c r="S52" s="73">
        <v>5.7</v>
      </c>
      <c r="T52" s="73">
        <v>7</v>
      </c>
      <c r="U52" s="73">
        <v>8.4</v>
      </c>
      <c r="V52" s="73">
        <v>14.7</v>
      </c>
      <c r="W52" s="73">
        <v>7.9</v>
      </c>
    </row>
    <row r="53" ht="12.75">
      <c r="P53" s="8"/>
    </row>
    <row r="54" ht="12.75">
      <c r="C54" s="50" t="s">
        <v>67</v>
      </c>
    </row>
    <row r="61" ht="12.75">
      <c r="D61" s="86"/>
    </row>
    <row r="62" ht="12.75" customHeight="1"/>
    <row r="63" spans="2:16" ht="12.7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ht="12.75">
      <c r="B64" s="51"/>
    </row>
    <row r="68" spans="2:3" ht="12.75">
      <c r="B68" s="63"/>
      <c r="C68" s="63"/>
    </row>
  </sheetData>
  <sheetProtection/>
  <mergeCells count="7">
    <mergeCell ref="F4:P4"/>
    <mergeCell ref="C7:V7"/>
    <mergeCell ref="C31:V31"/>
    <mergeCell ref="C43:V43"/>
    <mergeCell ref="C9:W9"/>
    <mergeCell ref="U33:W33"/>
    <mergeCell ref="U46:W46"/>
  </mergeCells>
  <printOptions horizontalCentered="1"/>
  <pageMargins left="1" right="1" top="1" bottom="1" header="0.5" footer="0.24"/>
  <pageSetup horizontalDpi="300" verticalDpi="300" orientation="portrait" scale="59" r:id="rId3"/>
  <legacyDrawing r:id="rId2"/>
  <oleObjects>
    <oleObject progId="MSPhotoEd.3" shapeId="152313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4:AB93"/>
  <sheetViews>
    <sheetView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3" width="28.57421875" style="1" customWidth="1"/>
    <col min="4" max="8" width="7.7109375" style="1" hidden="1" customWidth="1"/>
    <col min="9" max="11" width="13.28125" style="1" hidden="1" customWidth="1"/>
    <col min="12" max="12" width="12.421875" style="1" hidden="1" customWidth="1"/>
    <col min="13" max="17" width="14.28125" style="1" customWidth="1"/>
    <col min="18" max="18" width="9.8515625" style="1" customWidth="1"/>
    <col min="19" max="20" width="9.140625" style="1" customWidth="1"/>
    <col min="21" max="25" width="0" style="1" hidden="1" customWidth="1"/>
    <col min="26" max="16384" width="9.140625" style="1" customWidth="1"/>
  </cols>
  <sheetData>
    <row r="4" spans="6:18" ht="15">
      <c r="F4" s="132"/>
      <c r="G4" s="132"/>
      <c r="H4" s="132"/>
      <c r="I4" s="132"/>
      <c r="J4" s="132"/>
      <c r="K4" s="132"/>
      <c r="L4" s="132"/>
      <c r="M4" s="132"/>
      <c r="N4" s="132"/>
      <c r="O4" s="132"/>
      <c r="R4" s="12" t="s">
        <v>72</v>
      </c>
    </row>
    <row r="7" spans="2:28" ht="15.75">
      <c r="B7" s="14">
        <v>20.08</v>
      </c>
      <c r="C7" s="125" t="s">
        <v>71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87"/>
      <c r="AB7" s="87"/>
    </row>
    <row r="9" spans="3:26" ht="12.75">
      <c r="C9" s="63"/>
      <c r="F9" s="79"/>
      <c r="L9" s="74"/>
      <c r="M9" s="74"/>
      <c r="N9" s="74"/>
      <c r="Q9" s="133" t="s">
        <v>25</v>
      </c>
      <c r="R9" s="133"/>
      <c r="S9" s="133"/>
      <c r="T9" s="133"/>
      <c r="U9" s="133"/>
      <c r="V9" s="133"/>
      <c r="W9" s="133"/>
      <c r="X9" s="133"/>
      <c r="Y9" s="133"/>
      <c r="Z9" s="133"/>
    </row>
    <row r="10" spans="3:26" ht="12.75">
      <c r="C10" s="81"/>
      <c r="D10" s="61">
        <v>2000</v>
      </c>
      <c r="E10" s="61">
        <v>2001</v>
      </c>
      <c r="F10" s="61">
        <v>2002</v>
      </c>
      <c r="G10" s="61">
        <v>2003</v>
      </c>
      <c r="H10" s="61">
        <v>2004</v>
      </c>
      <c r="I10" s="61">
        <v>2005</v>
      </c>
      <c r="J10" s="61">
        <v>2006</v>
      </c>
      <c r="K10" s="61">
        <v>2008</v>
      </c>
      <c r="L10" s="61">
        <v>2009</v>
      </c>
      <c r="M10" s="61">
        <v>2010</v>
      </c>
      <c r="N10" s="61">
        <v>2011</v>
      </c>
      <c r="O10" s="61">
        <v>2012</v>
      </c>
      <c r="P10" s="61">
        <v>2013</v>
      </c>
      <c r="Q10" s="61">
        <v>2014</v>
      </c>
      <c r="R10" s="61">
        <v>2015</v>
      </c>
      <c r="S10" s="61">
        <v>2016</v>
      </c>
      <c r="T10" s="61">
        <v>2017</v>
      </c>
      <c r="U10" s="61">
        <v>2018</v>
      </c>
      <c r="V10" s="61">
        <v>2019</v>
      </c>
      <c r="W10" s="61">
        <v>2020</v>
      </c>
      <c r="X10" s="61">
        <v>2021</v>
      </c>
      <c r="Y10" s="61">
        <v>2022</v>
      </c>
      <c r="Z10" s="61">
        <v>2018</v>
      </c>
    </row>
    <row r="11" spans="3:6" ht="12.75">
      <c r="C11" s="18"/>
      <c r="D11" s="7"/>
      <c r="E11" s="7"/>
      <c r="F11" s="7"/>
    </row>
    <row r="12" ht="12.75">
      <c r="C12" s="88" t="s">
        <v>15</v>
      </c>
    </row>
    <row r="13" ht="6.75" customHeight="1">
      <c r="C13" s="7"/>
    </row>
    <row r="14" spans="3:26" s="63" customFormat="1" ht="17.25" customHeight="1">
      <c r="C14" s="18" t="s">
        <v>8</v>
      </c>
      <c r="D14" s="82">
        <f aca="true" t="shared" si="0" ref="D14:J14">SUM(D16:D20)</f>
        <v>578.2</v>
      </c>
      <c r="E14" s="82">
        <f t="shared" si="0"/>
        <v>593.9000000000001</v>
      </c>
      <c r="F14" s="82">
        <f t="shared" si="0"/>
        <v>601.9</v>
      </c>
      <c r="G14" s="82">
        <f t="shared" si="0"/>
        <v>630.4000000000001</v>
      </c>
      <c r="H14" s="82">
        <f t="shared" si="0"/>
        <v>668.5999999999999</v>
      </c>
      <c r="I14" s="82">
        <f t="shared" si="0"/>
        <v>737</v>
      </c>
      <c r="J14" s="82">
        <f t="shared" si="0"/>
        <v>811.4000000000001</v>
      </c>
      <c r="K14" s="82">
        <f aca="true" t="shared" si="1" ref="K14:P14">SUM(K16:K20)</f>
        <v>874.4000000000001</v>
      </c>
      <c r="L14" s="82">
        <f t="shared" si="1"/>
        <v>937.6999999999999</v>
      </c>
      <c r="M14" s="82">
        <f t="shared" si="1"/>
        <v>907.5999999999999</v>
      </c>
      <c r="N14" s="76">
        <f t="shared" si="1"/>
        <v>929</v>
      </c>
      <c r="O14" s="76">
        <f t="shared" si="1"/>
        <v>999.4</v>
      </c>
      <c r="P14" s="76">
        <f t="shared" si="1"/>
        <v>935.4000000000001</v>
      </c>
      <c r="Q14" s="76">
        <f aca="true" t="shared" si="2" ref="Q14:Z14">SUM(Q16:Q20)</f>
        <v>933</v>
      </c>
      <c r="R14" s="76">
        <f t="shared" si="2"/>
        <v>992.3</v>
      </c>
      <c r="S14" s="76">
        <f t="shared" si="2"/>
        <v>1046.6000000000001</v>
      </c>
      <c r="T14" s="76">
        <f t="shared" si="2"/>
        <v>1092.5</v>
      </c>
      <c r="U14" s="76">
        <f t="shared" si="2"/>
        <v>1092.5</v>
      </c>
      <c r="V14" s="76">
        <f t="shared" si="2"/>
        <v>1092.5</v>
      </c>
      <c r="W14" s="76">
        <f t="shared" si="2"/>
        <v>1092.5</v>
      </c>
      <c r="X14" s="76">
        <f t="shared" si="2"/>
        <v>1092.5</v>
      </c>
      <c r="Y14" s="76">
        <f t="shared" si="2"/>
        <v>1092.5</v>
      </c>
      <c r="Z14" s="76">
        <f t="shared" si="2"/>
        <v>1130.3000000000002</v>
      </c>
    </row>
    <row r="15" spans="3:13" s="63" customFormat="1" ht="7.5" customHeight="1">
      <c r="C15" s="18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3:26" ht="12.75">
      <c r="C16" s="84" t="s">
        <v>21</v>
      </c>
      <c r="D16" s="70">
        <v>373.7</v>
      </c>
      <c r="E16" s="70">
        <v>392.8</v>
      </c>
      <c r="F16" s="70">
        <v>409.4</v>
      </c>
      <c r="G16" s="70">
        <v>427.8</v>
      </c>
      <c r="H16" s="70">
        <v>455.9</v>
      </c>
      <c r="I16" s="70">
        <v>533.7</v>
      </c>
      <c r="J16" s="70">
        <v>589.2</v>
      </c>
      <c r="K16" s="70">
        <v>650.2</v>
      </c>
      <c r="L16" s="70">
        <v>712.4</v>
      </c>
      <c r="M16" s="70">
        <v>689.8</v>
      </c>
      <c r="N16" s="70">
        <v>709.2</v>
      </c>
      <c r="O16" s="70">
        <v>751.3</v>
      </c>
      <c r="P16" s="70">
        <v>697.7</v>
      </c>
      <c r="Q16" s="70">
        <v>690.3</v>
      </c>
      <c r="R16" s="70">
        <v>744.3</v>
      </c>
      <c r="S16" s="70">
        <v>788</v>
      </c>
      <c r="T16" s="70">
        <v>819.5</v>
      </c>
      <c r="U16" s="70">
        <v>819.5</v>
      </c>
      <c r="V16" s="70">
        <v>819.5</v>
      </c>
      <c r="W16" s="70">
        <v>819.5</v>
      </c>
      <c r="X16" s="70">
        <v>819.5</v>
      </c>
      <c r="Y16" s="70">
        <v>819.5</v>
      </c>
      <c r="Z16" s="70">
        <v>841.9</v>
      </c>
    </row>
    <row r="17" spans="3:26" ht="12.75">
      <c r="C17" s="84" t="s">
        <v>16</v>
      </c>
      <c r="D17" s="70">
        <v>24</v>
      </c>
      <c r="E17" s="70">
        <v>24.5</v>
      </c>
      <c r="F17" s="70">
        <v>23.2</v>
      </c>
      <c r="G17" s="70">
        <v>23.9</v>
      </c>
      <c r="H17" s="70">
        <v>20.7</v>
      </c>
      <c r="I17" s="70">
        <v>14.5</v>
      </c>
      <c r="J17" s="70">
        <v>15.7</v>
      </c>
      <c r="K17" s="70">
        <v>18.3</v>
      </c>
      <c r="L17" s="70">
        <v>18.9</v>
      </c>
      <c r="M17" s="70">
        <v>19.6</v>
      </c>
      <c r="N17" s="70">
        <v>20.5</v>
      </c>
      <c r="O17" s="70">
        <v>25.3</v>
      </c>
      <c r="P17" s="70">
        <v>24.5</v>
      </c>
      <c r="Q17" s="70">
        <v>26.5</v>
      </c>
      <c r="R17" s="70">
        <v>25.5</v>
      </c>
      <c r="S17" s="70">
        <v>28.2</v>
      </c>
      <c r="T17" s="70">
        <v>26.3</v>
      </c>
      <c r="U17" s="70">
        <v>26.3</v>
      </c>
      <c r="V17" s="70">
        <v>26.3</v>
      </c>
      <c r="W17" s="70">
        <v>26.3</v>
      </c>
      <c r="X17" s="70">
        <v>26.3</v>
      </c>
      <c r="Y17" s="70">
        <v>26.3</v>
      </c>
      <c r="Z17" s="70">
        <v>26.5</v>
      </c>
    </row>
    <row r="18" spans="3:26" ht="12.75">
      <c r="C18" s="84" t="s">
        <v>50</v>
      </c>
      <c r="D18" s="70">
        <v>126.5</v>
      </c>
      <c r="E18" s="70">
        <v>128.4</v>
      </c>
      <c r="F18" s="70">
        <v>122.7</v>
      </c>
      <c r="G18" s="70">
        <v>125.5</v>
      </c>
      <c r="H18" s="70">
        <v>132.1</v>
      </c>
      <c r="I18" s="70">
        <v>136.3</v>
      </c>
      <c r="J18" s="70">
        <v>149.2</v>
      </c>
      <c r="K18" s="70">
        <v>142.2</v>
      </c>
      <c r="L18" s="70">
        <v>144.2</v>
      </c>
      <c r="M18" s="70">
        <v>140.9</v>
      </c>
      <c r="N18" s="70">
        <v>133.5</v>
      </c>
      <c r="O18" s="70">
        <v>148.1</v>
      </c>
      <c r="P18" s="70">
        <v>148.2</v>
      </c>
      <c r="Q18" s="70">
        <v>149.5</v>
      </c>
      <c r="R18" s="70">
        <v>151.1</v>
      </c>
      <c r="S18" s="70">
        <v>156.1</v>
      </c>
      <c r="T18" s="70">
        <v>157.5</v>
      </c>
      <c r="U18" s="70">
        <v>157.5</v>
      </c>
      <c r="V18" s="70">
        <v>157.5</v>
      </c>
      <c r="W18" s="70">
        <v>157.5</v>
      </c>
      <c r="X18" s="70">
        <v>157.5</v>
      </c>
      <c r="Y18" s="70">
        <v>157.5</v>
      </c>
      <c r="Z18" s="70">
        <v>175.3</v>
      </c>
    </row>
    <row r="19" spans="3:26" ht="12.75">
      <c r="C19" s="84" t="s">
        <v>17</v>
      </c>
      <c r="D19" s="70">
        <v>38.8</v>
      </c>
      <c r="E19" s="70">
        <v>34.5</v>
      </c>
      <c r="F19" s="70">
        <v>33.4</v>
      </c>
      <c r="G19" s="70">
        <v>40</v>
      </c>
      <c r="H19" s="70">
        <v>38.8</v>
      </c>
      <c r="I19" s="70">
        <v>36.4</v>
      </c>
      <c r="J19" s="70">
        <v>44</v>
      </c>
      <c r="K19" s="70">
        <v>53.2</v>
      </c>
      <c r="L19" s="70">
        <v>52.4</v>
      </c>
      <c r="M19" s="70">
        <v>50.9</v>
      </c>
      <c r="N19" s="70">
        <v>58.3</v>
      </c>
      <c r="O19" s="70">
        <v>68.6</v>
      </c>
      <c r="P19" s="70">
        <v>59.2</v>
      </c>
      <c r="Q19" s="70">
        <v>61</v>
      </c>
      <c r="R19" s="70">
        <v>64.4</v>
      </c>
      <c r="S19" s="70">
        <v>65.9</v>
      </c>
      <c r="T19" s="70">
        <v>74.5</v>
      </c>
      <c r="U19" s="70">
        <v>74.5</v>
      </c>
      <c r="V19" s="70">
        <v>74.5</v>
      </c>
      <c r="W19" s="70">
        <v>74.5</v>
      </c>
      <c r="X19" s="70">
        <v>74.5</v>
      </c>
      <c r="Y19" s="70">
        <v>74.5</v>
      </c>
      <c r="Z19" s="70">
        <v>78.7</v>
      </c>
    </row>
    <row r="20" spans="3:26" ht="12.75">
      <c r="C20" s="89" t="s">
        <v>18</v>
      </c>
      <c r="D20" s="90">
        <v>15.2</v>
      </c>
      <c r="E20" s="90">
        <v>13.7</v>
      </c>
      <c r="F20" s="90">
        <v>13.2</v>
      </c>
      <c r="G20" s="90">
        <v>13.2</v>
      </c>
      <c r="H20" s="90">
        <v>21.1</v>
      </c>
      <c r="I20" s="90">
        <v>16.1</v>
      </c>
      <c r="J20" s="90">
        <v>13.3</v>
      </c>
      <c r="K20" s="90">
        <v>10.5</v>
      </c>
      <c r="L20" s="90">
        <v>9.8</v>
      </c>
      <c r="M20" s="90">
        <v>6.4</v>
      </c>
      <c r="N20" s="70">
        <v>7.5</v>
      </c>
      <c r="O20" s="70">
        <v>6.1</v>
      </c>
      <c r="P20" s="70">
        <v>5.8</v>
      </c>
      <c r="Q20" s="70">
        <v>5.7</v>
      </c>
      <c r="R20" s="70">
        <v>7</v>
      </c>
      <c r="S20" s="70">
        <v>8.4</v>
      </c>
      <c r="T20" s="70">
        <v>14.7</v>
      </c>
      <c r="U20" s="70">
        <v>14.7</v>
      </c>
      <c r="V20" s="70">
        <v>14.7</v>
      </c>
      <c r="W20" s="70">
        <v>14.7</v>
      </c>
      <c r="X20" s="70">
        <v>14.7</v>
      </c>
      <c r="Y20" s="70">
        <v>14.7</v>
      </c>
      <c r="Z20" s="70">
        <v>7.9</v>
      </c>
    </row>
    <row r="21" spans="3:13" ht="12.7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3:6" s="63" customFormat="1" ht="12.75">
      <c r="C22" s="51"/>
      <c r="D22" s="64"/>
      <c r="E22" s="64"/>
      <c r="F22" s="64"/>
    </row>
    <row r="23" spans="2:6" ht="15.75">
      <c r="B23" s="77"/>
      <c r="C23" s="88" t="s">
        <v>38</v>
      </c>
      <c r="D23" s="7"/>
      <c r="E23" s="7"/>
      <c r="F23" s="7"/>
    </row>
    <row r="24" spans="2:6" ht="12.75" customHeight="1">
      <c r="B24" s="77"/>
      <c r="C24" s="7"/>
      <c r="D24" s="7"/>
      <c r="E24" s="7"/>
      <c r="F24" s="7"/>
    </row>
    <row r="25" spans="3:26" ht="15" customHeight="1">
      <c r="C25" s="7" t="s">
        <v>8</v>
      </c>
      <c r="D25" s="91">
        <f aca="true" t="shared" si="3" ref="D25:J25">SUM(D27:D30)</f>
        <v>450.67</v>
      </c>
      <c r="E25" s="91">
        <f t="shared" si="3"/>
        <v>473.5</v>
      </c>
      <c r="F25" s="91">
        <f t="shared" si="3"/>
        <v>449.33271599999995</v>
      </c>
      <c r="G25" s="91">
        <f t="shared" si="3"/>
        <v>542.5000000000001</v>
      </c>
      <c r="H25" s="91">
        <f t="shared" si="3"/>
        <v>581.9000000000001</v>
      </c>
      <c r="I25" s="91">
        <f t="shared" si="3"/>
        <v>565.7</v>
      </c>
      <c r="J25" s="82">
        <f t="shared" si="3"/>
        <v>749.1999999999999</v>
      </c>
      <c r="K25" s="82">
        <f>SUM(K27:K30)</f>
        <v>771.7</v>
      </c>
      <c r="L25" s="82">
        <f>SUM(L27:L30)</f>
        <v>804.1</v>
      </c>
      <c r="M25" s="83">
        <f>SUM(M27:M30)</f>
        <v>797.6999999999999</v>
      </c>
      <c r="N25" s="12">
        <v>768.9</v>
      </c>
      <c r="O25" s="76">
        <f>SUM(O27:O30)</f>
        <v>754.6000000000001</v>
      </c>
      <c r="P25" s="76">
        <f>SUM(P27:P30)</f>
        <v>695.5</v>
      </c>
      <c r="Q25" s="76">
        <f>SUM(Q27:Q30)</f>
        <v>717.8000000000001</v>
      </c>
      <c r="R25" s="76">
        <f>SUM(R27:R30)</f>
        <v>726.0999999999999</v>
      </c>
      <c r="S25" s="76">
        <v>807.4</v>
      </c>
      <c r="T25" s="92" t="s">
        <v>65</v>
      </c>
      <c r="U25" s="92" t="s">
        <v>65</v>
      </c>
      <c r="V25" s="92" t="s">
        <v>65</v>
      </c>
      <c r="W25" s="92" t="s">
        <v>65</v>
      </c>
      <c r="X25" s="92" t="s">
        <v>65</v>
      </c>
      <c r="Y25" s="92" t="s">
        <v>65</v>
      </c>
      <c r="Z25" s="92" t="s">
        <v>65</v>
      </c>
    </row>
    <row r="26" spans="3:26" ht="12.75">
      <c r="C26" s="12"/>
      <c r="T26" s="93"/>
      <c r="U26" s="93"/>
      <c r="V26" s="93"/>
      <c r="W26" s="93"/>
      <c r="X26" s="93"/>
      <c r="Y26" s="93"/>
      <c r="Z26" s="93" t="s">
        <v>65</v>
      </c>
    </row>
    <row r="27" spans="3:26" ht="12.75">
      <c r="C27" s="94" t="s">
        <v>21</v>
      </c>
      <c r="D27" s="70">
        <v>97.76</v>
      </c>
      <c r="E27" s="70">
        <v>104</v>
      </c>
      <c r="F27" s="70">
        <v>103.66136</v>
      </c>
      <c r="G27" s="70">
        <v>107.5</v>
      </c>
      <c r="H27" s="70">
        <v>122.7</v>
      </c>
      <c r="I27" s="70">
        <v>157.9</v>
      </c>
      <c r="J27" s="70">
        <v>173.7</v>
      </c>
      <c r="K27" s="70">
        <v>211.1</v>
      </c>
      <c r="L27" s="70">
        <v>218.7</v>
      </c>
      <c r="M27" s="70">
        <v>209.6</v>
      </c>
      <c r="N27" s="70">
        <v>216.9</v>
      </c>
      <c r="O27" s="70">
        <v>217.1</v>
      </c>
      <c r="P27" s="70">
        <v>215.9</v>
      </c>
      <c r="Q27" s="70">
        <v>222.1</v>
      </c>
      <c r="R27" s="70">
        <v>236.6</v>
      </c>
      <c r="S27" s="70">
        <v>263.9</v>
      </c>
      <c r="T27" s="67" t="s">
        <v>65</v>
      </c>
      <c r="U27" s="67" t="s">
        <v>65</v>
      </c>
      <c r="V27" s="67" t="s">
        <v>65</v>
      </c>
      <c r="W27" s="67" t="s">
        <v>65</v>
      </c>
      <c r="X27" s="67" t="s">
        <v>65</v>
      </c>
      <c r="Y27" s="67" t="s">
        <v>65</v>
      </c>
      <c r="Z27" s="67" t="s">
        <v>65</v>
      </c>
    </row>
    <row r="28" spans="3:26" ht="12.75">
      <c r="C28" s="94" t="s">
        <v>22</v>
      </c>
      <c r="D28" s="70">
        <v>296.8</v>
      </c>
      <c r="E28" s="70">
        <v>305.9</v>
      </c>
      <c r="F28" s="70">
        <v>295.71011</v>
      </c>
      <c r="G28" s="70">
        <v>393.1</v>
      </c>
      <c r="H28" s="70">
        <v>419.9</v>
      </c>
      <c r="I28" s="70">
        <v>370.3</v>
      </c>
      <c r="J28" s="70">
        <v>510.8</v>
      </c>
      <c r="K28" s="70">
        <v>496</v>
      </c>
      <c r="L28" s="70">
        <v>505.8</v>
      </c>
      <c r="M28" s="70">
        <v>489.5</v>
      </c>
      <c r="N28" s="70">
        <v>502.5</v>
      </c>
      <c r="O28" s="70">
        <v>491.1</v>
      </c>
      <c r="P28" s="70">
        <f>465.7-P29</f>
        <v>448.3</v>
      </c>
      <c r="Q28" s="70">
        <v>453.9</v>
      </c>
      <c r="R28" s="70">
        <v>455.2</v>
      </c>
      <c r="S28" s="70">
        <f>527.5-S29</f>
        <v>504</v>
      </c>
      <c r="T28" s="67" t="s">
        <v>65</v>
      </c>
      <c r="U28" s="67" t="s">
        <v>65</v>
      </c>
      <c r="V28" s="67" t="s">
        <v>65</v>
      </c>
      <c r="W28" s="67" t="s">
        <v>65</v>
      </c>
      <c r="X28" s="67" t="s">
        <v>65</v>
      </c>
      <c r="Y28" s="67" t="s">
        <v>65</v>
      </c>
      <c r="Z28" s="67" t="s">
        <v>65</v>
      </c>
    </row>
    <row r="29" spans="3:26" ht="12.75">
      <c r="C29" s="94" t="s">
        <v>23</v>
      </c>
      <c r="D29" s="70">
        <v>48.51</v>
      </c>
      <c r="E29" s="70">
        <v>52.18</v>
      </c>
      <c r="F29" s="70">
        <v>38.96198</v>
      </c>
      <c r="G29" s="70">
        <v>35.7</v>
      </c>
      <c r="H29" s="70">
        <v>31.7</v>
      </c>
      <c r="I29" s="70">
        <v>28.6</v>
      </c>
      <c r="J29" s="70">
        <v>51.9</v>
      </c>
      <c r="K29" s="70">
        <v>38.6</v>
      </c>
      <c r="L29" s="70">
        <v>37.9</v>
      </c>
      <c r="M29" s="70">
        <v>36.8</v>
      </c>
      <c r="N29" s="70">
        <v>33.4</v>
      </c>
      <c r="O29" s="70">
        <v>30.7</v>
      </c>
      <c r="P29" s="70">
        <v>17.4</v>
      </c>
      <c r="Q29" s="70">
        <v>26.6</v>
      </c>
      <c r="R29" s="70">
        <v>18.3</v>
      </c>
      <c r="S29" s="70">
        <v>23.5</v>
      </c>
      <c r="T29" s="67" t="s">
        <v>65</v>
      </c>
      <c r="U29" s="67" t="s">
        <v>65</v>
      </c>
      <c r="V29" s="67" t="s">
        <v>65</v>
      </c>
      <c r="W29" s="67" t="s">
        <v>65</v>
      </c>
      <c r="X29" s="67" t="s">
        <v>65</v>
      </c>
      <c r="Y29" s="67" t="s">
        <v>65</v>
      </c>
      <c r="Z29" s="67" t="s">
        <v>65</v>
      </c>
    </row>
    <row r="30" spans="3:26" ht="12.75">
      <c r="C30" s="95" t="s">
        <v>17</v>
      </c>
      <c r="D30" s="96">
        <v>7.6</v>
      </c>
      <c r="E30" s="96">
        <v>11.42</v>
      </c>
      <c r="F30" s="96">
        <v>10.999266</v>
      </c>
      <c r="G30" s="96">
        <v>6.2</v>
      </c>
      <c r="H30" s="96">
        <v>7.6</v>
      </c>
      <c r="I30" s="96">
        <v>8.9</v>
      </c>
      <c r="J30" s="96">
        <v>12.8</v>
      </c>
      <c r="K30" s="96">
        <v>26</v>
      </c>
      <c r="L30" s="96">
        <v>41.7</v>
      </c>
      <c r="M30" s="96">
        <v>61.8</v>
      </c>
      <c r="N30" s="96">
        <v>16.1</v>
      </c>
      <c r="O30" s="96">
        <v>15.7</v>
      </c>
      <c r="P30" s="96">
        <v>13.9</v>
      </c>
      <c r="Q30" s="96">
        <v>15.2</v>
      </c>
      <c r="R30" s="96">
        <v>16</v>
      </c>
      <c r="S30" s="96">
        <v>16</v>
      </c>
      <c r="T30" s="75" t="s">
        <v>65</v>
      </c>
      <c r="U30" s="75" t="s">
        <v>65</v>
      </c>
      <c r="V30" s="75" t="s">
        <v>65</v>
      </c>
      <c r="W30" s="75" t="s">
        <v>65</v>
      </c>
      <c r="X30" s="75" t="s">
        <v>65</v>
      </c>
      <c r="Y30" s="75" t="s">
        <v>65</v>
      </c>
      <c r="Z30" s="75" t="s">
        <v>65</v>
      </c>
    </row>
    <row r="32" spans="3:6" ht="12.75">
      <c r="C32" s="50" t="s">
        <v>64</v>
      </c>
      <c r="D32" s="83"/>
      <c r="E32" s="83"/>
      <c r="F32" s="83"/>
    </row>
    <row r="33" spans="3:6" ht="12.75">
      <c r="C33" s="51"/>
      <c r="D33" s="83"/>
      <c r="E33" s="83"/>
      <c r="F33" s="83"/>
    </row>
    <row r="34" spans="3:6" ht="12.75">
      <c r="C34" s="51"/>
      <c r="D34" s="83"/>
      <c r="E34" s="83"/>
      <c r="F34" s="83"/>
    </row>
    <row r="35" spans="3:6" ht="12.75">
      <c r="C35" s="51"/>
      <c r="D35" s="83"/>
      <c r="E35" s="83"/>
      <c r="F35" s="83"/>
    </row>
    <row r="36" spans="2:15" ht="15.75">
      <c r="B36" s="97">
        <v>20.09</v>
      </c>
      <c r="C36" s="87" t="s">
        <v>51</v>
      </c>
      <c r="D36" s="98"/>
      <c r="E36" s="98"/>
      <c r="F36" s="98"/>
      <c r="G36" s="98"/>
      <c r="H36" s="98"/>
      <c r="I36" s="98"/>
      <c r="J36" s="98"/>
      <c r="K36" s="98"/>
      <c r="L36" s="98"/>
      <c r="M36" s="58"/>
      <c r="N36" s="58"/>
      <c r="O36" s="58"/>
    </row>
    <row r="37" spans="2:15" ht="12.7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4:15" ht="12.75" customHeight="1">
      <c r="D38" s="74"/>
      <c r="H38" s="8"/>
      <c r="I38" s="74"/>
      <c r="J38" s="74"/>
      <c r="K38" s="74"/>
      <c r="L38" s="74"/>
      <c r="M38" s="8"/>
      <c r="N38" s="8"/>
      <c r="O38" s="8"/>
    </row>
    <row r="39" spans="3:15" ht="13.5" customHeight="1">
      <c r="C39" s="61" t="s">
        <v>33</v>
      </c>
      <c r="D39" s="74"/>
      <c r="E39" s="61"/>
      <c r="F39" s="60"/>
      <c r="H39" s="8"/>
      <c r="I39" s="99"/>
      <c r="J39" s="62"/>
      <c r="K39" s="74"/>
      <c r="L39" s="100"/>
      <c r="M39" s="60" t="s">
        <v>37</v>
      </c>
      <c r="N39" s="53"/>
      <c r="O39" s="53"/>
    </row>
    <row r="40" spans="3:15" ht="13.5" customHeight="1">
      <c r="C40" s="7"/>
      <c r="D40" s="8"/>
      <c r="E40" s="7"/>
      <c r="F40" s="53"/>
      <c r="H40" s="8"/>
      <c r="I40" s="53"/>
      <c r="J40" s="7"/>
      <c r="K40" s="8"/>
      <c r="M40" s="53"/>
      <c r="N40" s="53"/>
      <c r="O40" s="53"/>
    </row>
    <row r="41" spans="3:15" ht="12.75">
      <c r="C41" s="7" t="s">
        <v>8</v>
      </c>
      <c r="D41" s="8"/>
      <c r="E41" s="101"/>
      <c r="F41" s="102"/>
      <c r="G41" s="8"/>
      <c r="H41" s="8"/>
      <c r="I41" s="102"/>
      <c r="J41" s="103"/>
      <c r="K41" s="8"/>
      <c r="M41" s="91">
        <f>SUM(M43+M45+M47+M49+M51)</f>
        <v>100</v>
      </c>
      <c r="N41" s="102"/>
      <c r="O41" s="102"/>
    </row>
    <row r="42" spans="8:9" ht="12" customHeight="1">
      <c r="H42" s="8"/>
      <c r="I42" s="8"/>
    </row>
    <row r="43" spans="3:15" ht="12.75">
      <c r="C43" s="1" t="s">
        <v>34</v>
      </c>
      <c r="F43" s="103"/>
      <c r="H43" s="8"/>
      <c r="I43" s="103"/>
      <c r="M43" s="103">
        <v>87.8</v>
      </c>
      <c r="N43" s="103"/>
      <c r="O43" s="103"/>
    </row>
    <row r="44" spans="6:15" ht="12.75">
      <c r="F44" s="104"/>
      <c r="H44" s="8"/>
      <c r="I44" s="104"/>
      <c r="M44" s="104"/>
      <c r="N44" s="104"/>
      <c r="O44" s="104"/>
    </row>
    <row r="45" spans="3:15" ht="12.75">
      <c r="C45" s="1" t="s">
        <v>35</v>
      </c>
      <c r="E45" s="105"/>
      <c r="F45" s="103"/>
      <c r="H45" s="8"/>
      <c r="I45" s="103"/>
      <c r="J45" s="6"/>
      <c r="M45" s="103">
        <v>6.8</v>
      </c>
      <c r="N45" s="103"/>
      <c r="O45" s="103"/>
    </row>
    <row r="46" spans="5:21" ht="12.75">
      <c r="E46" s="105"/>
      <c r="F46" s="104"/>
      <c r="H46" s="8"/>
      <c r="I46" s="104"/>
      <c r="J46" s="6"/>
      <c r="M46" s="104"/>
      <c r="N46" s="104"/>
      <c r="O46" s="104"/>
      <c r="U46" s="106"/>
    </row>
    <row r="47" spans="3:15" ht="12.75">
      <c r="C47" s="1" t="s">
        <v>36</v>
      </c>
      <c r="E47" s="105"/>
      <c r="F47" s="103"/>
      <c r="H47" s="8"/>
      <c r="I47" s="103"/>
      <c r="J47" s="6"/>
      <c r="M47" s="103">
        <v>4.9</v>
      </c>
      <c r="N47" s="103"/>
      <c r="O47" s="103"/>
    </row>
    <row r="48" spans="5:15" ht="12.75">
      <c r="E48" s="105"/>
      <c r="F48" s="104"/>
      <c r="H48" s="8"/>
      <c r="I48" s="104"/>
      <c r="J48" s="6"/>
      <c r="M48" s="104"/>
      <c r="N48" s="104"/>
      <c r="O48" s="104"/>
    </row>
    <row r="49" spans="3:15" ht="12.75">
      <c r="C49" s="1" t="s">
        <v>28</v>
      </c>
      <c r="F49" s="103"/>
      <c r="H49" s="8"/>
      <c r="I49" s="103"/>
      <c r="M49" s="103">
        <v>0.2</v>
      </c>
      <c r="N49" s="103"/>
      <c r="O49" s="103"/>
    </row>
    <row r="50" spans="6:15" ht="12.75">
      <c r="F50" s="104"/>
      <c r="H50" s="8"/>
      <c r="I50" s="104"/>
      <c r="M50" s="104"/>
      <c r="N50" s="104"/>
      <c r="O50" s="104"/>
    </row>
    <row r="51" spans="3:15" ht="12.75">
      <c r="C51" s="8" t="s">
        <v>29</v>
      </c>
      <c r="D51" s="8"/>
      <c r="E51" s="8"/>
      <c r="F51" s="103"/>
      <c r="H51" s="8"/>
      <c r="I51" s="103"/>
      <c r="M51" s="103">
        <v>0.3</v>
      </c>
      <c r="N51" s="103"/>
      <c r="O51" s="103"/>
    </row>
    <row r="52" spans="3:15" ht="12" customHeight="1">
      <c r="C52" s="74"/>
      <c r="D52" s="74"/>
      <c r="E52" s="107"/>
      <c r="F52" s="74"/>
      <c r="H52" s="8"/>
      <c r="I52" s="74"/>
      <c r="J52" s="74"/>
      <c r="K52" s="74"/>
      <c r="L52" s="74"/>
      <c r="M52" s="74"/>
      <c r="N52" s="8"/>
      <c r="O52" s="8"/>
    </row>
    <row r="53" ht="12.75">
      <c r="C53" s="105"/>
    </row>
    <row r="54" ht="12.75">
      <c r="C54" s="108" t="s">
        <v>52</v>
      </c>
    </row>
    <row r="55" ht="13.5" customHeight="1"/>
    <row r="56" ht="12.75">
      <c r="C56" s="51"/>
    </row>
    <row r="57" spans="3:9" ht="12.75">
      <c r="C57" s="8"/>
      <c r="D57" s="8"/>
      <c r="E57" s="8"/>
      <c r="F57" s="8"/>
      <c r="G57" s="8"/>
      <c r="H57" s="8"/>
      <c r="I57" s="8"/>
    </row>
    <row r="58" spans="4:9" ht="12.75">
      <c r="D58" s="8"/>
      <c r="E58" s="8"/>
      <c r="F58" s="8"/>
      <c r="G58" s="8"/>
      <c r="H58" s="8"/>
      <c r="I58" s="8"/>
    </row>
    <row r="59" ht="9" customHeight="1"/>
    <row r="60" spans="2:15" ht="12.75"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</row>
    <row r="93" spans="2:3" ht="12.75">
      <c r="B93" s="15"/>
      <c r="C93" s="15"/>
    </row>
  </sheetData>
  <sheetProtection/>
  <mergeCells count="3">
    <mergeCell ref="F4:O4"/>
    <mergeCell ref="Q9:Z9"/>
    <mergeCell ref="C7:Z7"/>
  </mergeCells>
  <printOptions horizontalCentered="1"/>
  <pageMargins left="1" right="1" top="1" bottom="1" header="0.5" footer="0.24"/>
  <pageSetup horizontalDpi="600" verticalDpi="600" orientation="portrait" scale="49" r:id="rId3"/>
  <legacyDrawing r:id="rId2"/>
  <oleObjects>
    <oleObject progId="MSPhotoEd.3" shapeId="152667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0" sqref="L1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Utilities</dc:subject>
  <dc:creator>Economics &amp; Statistics Office</dc:creator>
  <cp:keywords/>
  <dc:description/>
  <cp:lastModifiedBy>Ebanks, Narnia</cp:lastModifiedBy>
  <cp:lastPrinted>2017-04-26T19:18:15Z</cp:lastPrinted>
  <dcterms:created xsi:type="dcterms:W3CDTF">2011-02-23T20:14:32Z</dcterms:created>
  <dcterms:modified xsi:type="dcterms:W3CDTF">2019-10-22T20:25:58Z</dcterms:modified>
  <cp:category/>
  <cp:version/>
  <cp:contentType/>
  <cp:contentStatus/>
</cp:coreProperties>
</file>